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10365" activeTab="0"/>
  </bookViews>
  <sheets>
    <sheet name="Main" sheetId="1" r:id="rId1"/>
    <sheet name="Report" sheetId="2" r:id="rId2"/>
    <sheet name="Summary" sheetId="3" r:id="rId3"/>
    <sheet name="Costs" sheetId="4" r:id="rId4"/>
    <sheet name="Benefits" sheetId="5" r:id="rId5"/>
    <sheet name="FIA" sheetId="6" r:id="rId6"/>
    <sheet name="Graphs" sheetId="7" r:id="rId7"/>
    <sheet name="Quick Calculator" sheetId="8" r:id="rId8"/>
  </sheets>
  <definedNames>
    <definedName name="_xlnm.Print_Area" localSheetId="4">'Benefits'!$B$6:$H$151</definedName>
    <definedName name="_xlnm.Print_Area" localSheetId="3">'Costs'!$B$6:$H$175</definedName>
    <definedName name="_xlnm.Print_Area" localSheetId="5">'FIA'!$A$2:$H$51</definedName>
    <definedName name="_xlnm.Print_Area" localSheetId="6">'Graphs'!$B$2:$F$134</definedName>
    <definedName name="_xlnm.Print_Area" localSheetId="0">'Main'!$A$2:$K$48</definedName>
    <definedName name="_xlnm.Print_Area" localSheetId="7">'Quick Calculator'!$A$2:$I$54</definedName>
    <definedName name="_xlnm.Print_Area" localSheetId="1">'Report'!$B$2:$G$441</definedName>
    <definedName name="_xlnm.Print_Area" localSheetId="2">'Summary'!$B$2:$F$57</definedName>
  </definedNames>
  <calcPr fullCalcOnLoad="1"/>
</workbook>
</file>

<file path=xl/comments2.xml><?xml version="1.0" encoding="utf-8"?>
<comments xmlns="http://schemas.openxmlformats.org/spreadsheetml/2006/main">
  <authors>
    <author>Nucleus</author>
    <author>Phil Chambless, Jr.</author>
  </authors>
  <commentList>
    <comment ref="C66" authorId="0">
      <text>
        <r>
          <rPr>
            <b/>
            <sz val="8"/>
            <rFont val="Tahoma"/>
            <family val="0"/>
          </rPr>
          <t>Nucleus:</t>
        </r>
        <r>
          <rPr>
            <sz val="8"/>
            <rFont val="Tahoma"/>
            <family val="0"/>
          </rPr>
          <t xml:space="preserve">
The average return per year you'll receive over a three year period based on your initial investment.</t>
        </r>
      </text>
    </comment>
    <comment ref="C67" authorId="0">
      <text>
        <r>
          <rPr>
            <b/>
            <sz val="8"/>
            <rFont val="Tahoma"/>
            <family val="0"/>
          </rPr>
          <t>Nucleus:</t>
        </r>
        <r>
          <rPr>
            <sz val="8"/>
            <rFont val="Tahoma"/>
            <family val="0"/>
          </rPr>
          <t xml:space="preserve">
This is a great indicator of risk and one of the best metrics to use when deciding to move forward with a project. The shorter the payback period the more likely you are to cover your costs before new technology makes your current solution obsolete.</t>
        </r>
      </text>
    </comment>
    <comment ref="C68" authorId="0">
      <text>
        <r>
          <rPr>
            <b/>
            <sz val="8"/>
            <rFont val="Tahoma"/>
            <family val="0"/>
          </rPr>
          <t>Nucleus:</t>
        </r>
        <r>
          <rPr>
            <sz val="8"/>
            <rFont val="Tahoma"/>
            <family val="0"/>
          </rPr>
          <t xml:space="preserve">
The net present value of the project over a three year period. This uses the discount rate you entered earlier.</t>
        </r>
      </text>
    </comment>
    <comment ref="C69" authorId="0">
      <text>
        <r>
          <rPr>
            <b/>
            <sz val="8"/>
            <rFont val="Tahoma"/>
            <family val="0"/>
          </rPr>
          <t>Nucleus:</t>
        </r>
        <r>
          <rPr>
            <sz val="8"/>
            <rFont val="Tahoma"/>
            <family val="0"/>
          </rPr>
          <t xml:space="preserve">
The average cost you'll spend per year during the first three years. </t>
        </r>
      </text>
    </comment>
    <comment ref="C70" authorId="0">
      <text>
        <r>
          <rPr>
            <b/>
            <sz val="8"/>
            <rFont val="Tahoma"/>
            <family val="0"/>
          </rPr>
          <t>Nucleus:</t>
        </r>
        <r>
          <rPr>
            <sz val="8"/>
            <rFont val="Tahoma"/>
            <family val="0"/>
          </rPr>
          <t xml:space="preserve">
The total of the direct and indirect benefits during the first three years.</t>
        </r>
      </text>
    </comment>
    <comment ref="C337" authorId="0">
      <text>
        <r>
          <rPr>
            <b/>
            <sz val="8"/>
            <rFont val="Tahoma"/>
            <family val="0"/>
          </rPr>
          <t>Nucleus:</t>
        </r>
        <r>
          <rPr>
            <sz val="8"/>
            <rFont val="Tahoma"/>
            <family val="0"/>
          </rPr>
          <t xml:space="preserve">
IRR is still used by many large corporations. In some cases, it can be very misleading and Nucleus does not recommend using it for technology decisions. Use MIRR (see the Excel help file) if your company really requires it. We include it here only for your reference.
Still want to use IRR? Keep in mind these two points:
- IRR assumes a reinvestment rate at the same rate as the IRR. This is fine when the IRR is within range of the cost of capital, but outside that range, the formula assumes you can reinvest at the higher rate. This is rarely possible and can lead to results that seem odd. Look at the NPV for a sanity check on IRR. (MIRR compensates for this by including both a discount and a reinvestment rate)
- Any change in sign in the cash flows creates another solution to IRR. This is rare in a 3-year time horizon, but be careful.  
</t>
        </r>
      </text>
    </comment>
    <comment ref="C398" authorId="1">
      <text>
        <r>
          <rPr>
            <b/>
            <sz val="8"/>
            <rFont val="Tahoma"/>
            <family val="0"/>
          </rPr>
          <t>Nucleus:</t>
        </r>
        <r>
          <rPr>
            <sz val="8"/>
            <rFont val="Tahoma"/>
            <family val="0"/>
          </rPr>
          <t xml:space="preserve">
This graph plots the NPV of your project's cash flows versus various discount rates.  This graph serves a function of sensitivity analysis, and it should give you some idea how susceptible your potential returns are to the time value of money, given a particular interest rate.  Upon review, you may wish to return to the 'Costs' page an enter a different discount rate.</t>
        </r>
      </text>
    </comment>
  </commentList>
</comments>
</file>

<file path=xl/comments4.xml><?xml version="1.0" encoding="utf-8"?>
<comments xmlns="http://schemas.openxmlformats.org/spreadsheetml/2006/main">
  <authors>
    <author>Nucleus</author>
    <author>Phil Chambless, Jr.</author>
  </authors>
  <commentList>
    <comment ref="C13" authorId="0">
      <text>
        <r>
          <rPr>
            <b/>
            <sz val="8"/>
            <rFont val="Tahoma"/>
            <family val="0"/>
          </rPr>
          <t xml:space="preserve">Nucleus:
</t>
        </r>
        <r>
          <rPr>
            <sz val="8"/>
            <rFont val="Tahoma"/>
            <family val="2"/>
          </rPr>
          <t>Pick a date (any date) that defines the start date of the project.  It may be the day of first deployment or the first day of a large pilot. Keep in mind that any costs incurred before that date should be considered initial or pre-start costs; any costs and benefits after that date should be placed in the appropriate year.</t>
        </r>
      </text>
    </comment>
    <comment ref="C16" authorId="0">
      <text>
        <r>
          <rPr>
            <b/>
            <sz val="8"/>
            <rFont val="Tahoma"/>
            <family val="0"/>
          </rPr>
          <t>Nucleus:</t>
        </r>
        <r>
          <rPr>
            <sz val="8"/>
            <rFont val="Tahoma"/>
            <family val="0"/>
          </rPr>
          <t xml:space="preserve">
This is the total effective tax rate.  If you are not sure of the tax rate, use 50% as a rough estimate.  This number is most important when you are calculating the benefit from depreciation.  </t>
        </r>
      </text>
    </comment>
    <comment ref="C17" authorId="0">
      <text>
        <r>
          <rPr>
            <b/>
            <sz val="8"/>
            <rFont val="Tahoma"/>
            <family val="0"/>
          </rPr>
          <t>Nucleus:</t>
        </r>
        <r>
          <rPr>
            <sz val="8"/>
            <rFont val="Tahoma"/>
            <family val="0"/>
          </rPr>
          <t xml:space="preserve">
This is the corporate discount or borrowing rate.  It's used in the NPV and IRR calculations.  If you are not sure, consider a 15% rate.  A graph is created in the report showing the NPV at various other rates.</t>
        </r>
      </text>
    </comment>
    <comment ref="E21" authorId="1">
      <text>
        <r>
          <rPr>
            <b/>
            <sz val="8"/>
            <rFont val="Tahoma"/>
            <family val="0"/>
          </rPr>
          <t>Nucleus:</t>
        </r>
        <r>
          <rPr>
            <sz val="8"/>
            <rFont val="Tahoma"/>
            <family val="0"/>
          </rPr>
          <t xml:space="preserve">
We will begin by asking a few questions to help you get started assessing the costs of your project. The data you enter here will be automatically converted into monetary figures and populate the gray cells of the cost sections below. However, If you have more detailed information than the questions permit, you can enter the numbers directly in the tables that follow this section.
</t>
        </r>
        <r>
          <rPr>
            <b/>
            <sz val="8"/>
            <rFont val="Tahoma"/>
            <family val="2"/>
          </rPr>
          <t>Tool Tips:</t>
        </r>
        <r>
          <rPr>
            <sz val="8"/>
            <rFont val="Tahoma"/>
            <family val="0"/>
          </rPr>
          <t xml:space="preserve">
Use the following methodology to gather costs:
</t>
        </r>
        <r>
          <rPr>
            <b/>
            <sz val="8"/>
            <color indexed="10"/>
            <rFont val="Tahoma"/>
            <family val="2"/>
          </rPr>
          <t xml:space="preserve"> ::</t>
        </r>
        <r>
          <rPr>
            <sz val="8"/>
            <rFont val="Tahoma"/>
            <family val="0"/>
          </rPr>
          <t xml:space="preserve"> Everything that is directly and exclusively associated with the project should be
    included at 100 percent.
</t>
        </r>
        <r>
          <rPr>
            <b/>
            <sz val="8"/>
            <color indexed="10"/>
            <rFont val="Tahoma"/>
            <family val="2"/>
          </rPr>
          <t xml:space="preserve"> ::</t>
        </r>
        <r>
          <rPr>
            <sz val="8"/>
            <rFont val="Tahoma"/>
            <family val="0"/>
          </rPr>
          <t xml:space="preserve"> Purchases that are partially driven by this specific project should be included at a
    percentage representing the extent to which the project drove the expenditure. 
</t>
        </r>
        <r>
          <rPr>
            <b/>
            <sz val="8"/>
            <color indexed="10"/>
            <rFont val="Tahoma"/>
            <family val="2"/>
          </rPr>
          <t xml:space="preserve"> ::</t>
        </r>
        <r>
          <rPr>
            <sz val="8"/>
            <rFont val="Tahoma"/>
            <family val="0"/>
          </rPr>
          <t xml:space="preserve"> General infrastructure items not associated with the project should not be included.</t>
        </r>
      </text>
    </comment>
    <comment ref="G36" authorId="1">
      <text>
        <r>
          <rPr>
            <b/>
            <sz val="8"/>
            <rFont val="Tahoma"/>
            <family val="2"/>
          </rPr>
          <t>Nucleus:</t>
        </r>
        <r>
          <rPr>
            <sz val="8"/>
            <rFont val="Tahoma"/>
            <family val="0"/>
          </rPr>
          <t xml:space="preserve">
Here, enter the average fully loaded cost of an IT employee in your company.  A good rule of thumb if an accurate number is not available is salary + 35%.</t>
        </r>
      </text>
    </comment>
    <comment ref="C45" authorId="1">
      <text>
        <r>
          <rPr>
            <b/>
            <sz val="8"/>
            <rFont val="Tahoma"/>
            <family val="0"/>
          </rPr>
          <t>Nucleus:</t>
        </r>
        <r>
          <rPr>
            <sz val="8"/>
            <rFont val="Tahoma"/>
            <family val="0"/>
          </rPr>
          <t xml:space="preserve">
Use the following methodology to gather costs:
</t>
        </r>
        <r>
          <rPr>
            <b/>
            <sz val="8"/>
            <color indexed="10"/>
            <rFont val="Tahoma"/>
            <family val="2"/>
          </rPr>
          <t xml:space="preserve"> ::</t>
        </r>
        <r>
          <rPr>
            <sz val="8"/>
            <rFont val="Tahoma"/>
            <family val="0"/>
          </rPr>
          <t xml:space="preserve"> Everything that is directly and exclusively associated with the project should be
    included at 100 percent.
</t>
        </r>
        <r>
          <rPr>
            <b/>
            <sz val="8"/>
            <color indexed="10"/>
            <rFont val="Tahoma"/>
            <family val="2"/>
          </rPr>
          <t xml:space="preserve"> ::</t>
        </r>
        <r>
          <rPr>
            <sz val="8"/>
            <rFont val="Tahoma"/>
            <family val="0"/>
          </rPr>
          <t xml:space="preserve"> Purchases that are partially driven by this specific project should be included at a
    percentage representing the extent to which the project drove the expenditure. 
</t>
        </r>
        <r>
          <rPr>
            <b/>
            <sz val="8"/>
            <color indexed="10"/>
            <rFont val="Tahoma"/>
            <family val="2"/>
          </rPr>
          <t xml:space="preserve"> :: </t>
        </r>
        <r>
          <rPr>
            <sz val="8"/>
            <rFont val="Tahoma"/>
            <family val="0"/>
          </rPr>
          <t>General infrastructure items not associated with the project should not be included.</t>
        </r>
      </text>
    </comment>
    <comment ref="C55" authorId="1">
      <text>
        <r>
          <rPr>
            <b/>
            <sz val="8"/>
            <rFont val="Tahoma"/>
            <family val="0"/>
          </rPr>
          <t>Nucleus:</t>
        </r>
        <r>
          <rPr>
            <sz val="8"/>
            <rFont val="Tahoma"/>
            <family val="0"/>
          </rPr>
          <t xml:space="preserve">
Please see the Tool Tips for each individual software costs table.</t>
        </r>
      </text>
    </comment>
    <comment ref="C60" authorId="1">
      <text>
        <r>
          <rPr>
            <b/>
            <sz val="8"/>
            <rFont val="Tahoma"/>
            <family val="2"/>
          </rPr>
          <t>Nucleus:</t>
        </r>
        <r>
          <rPr>
            <sz val="8"/>
            <rFont val="Tahoma"/>
            <family val="2"/>
          </rPr>
          <t xml:space="preserve">
Expensed software costs associated with the project may include:
</t>
        </r>
        <r>
          <rPr>
            <b/>
            <sz val="8"/>
            <color indexed="10"/>
            <rFont val="Tahoma"/>
            <family val="2"/>
          </rPr>
          <t xml:space="preserve"> ::</t>
        </r>
        <r>
          <rPr>
            <sz val="8"/>
            <rFont val="Tahoma"/>
            <family val="2"/>
          </rPr>
          <t xml:space="preserve"> license fees for the product
</t>
        </r>
        <r>
          <rPr>
            <sz val="8"/>
            <color indexed="10"/>
            <rFont val="Tahoma"/>
            <family val="2"/>
          </rPr>
          <t xml:space="preserve"> </t>
        </r>
        <r>
          <rPr>
            <b/>
            <sz val="8"/>
            <color indexed="10"/>
            <rFont val="Tahoma"/>
            <family val="2"/>
          </rPr>
          <t>::</t>
        </r>
        <r>
          <rPr>
            <sz val="8"/>
            <rFont val="Tahoma"/>
            <family val="2"/>
          </rPr>
          <t xml:space="preserve"> license fees for any support software that may be required
</t>
        </r>
        <r>
          <rPr>
            <b/>
            <sz val="8"/>
            <color indexed="10"/>
            <rFont val="Tahoma"/>
            <family val="2"/>
          </rPr>
          <t xml:space="preserve"> ::</t>
        </r>
        <r>
          <rPr>
            <sz val="8"/>
            <rFont val="Tahoma"/>
            <family val="2"/>
          </rPr>
          <t xml:space="preserve"> upgrades of existing applications needed to support better integration
</t>
        </r>
        <r>
          <rPr>
            <b/>
            <sz val="8"/>
            <color indexed="10"/>
            <rFont val="Tahoma"/>
            <family val="2"/>
          </rPr>
          <t xml:space="preserve"> ::</t>
        </r>
        <r>
          <rPr>
            <sz val="8"/>
            <rFont val="Tahoma"/>
            <family val="2"/>
          </rPr>
          <t xml:space="preserve"> operating systems or other desktop upgrades
</t>
        </r>
        <r>
          <rPr>
            <b/>
            <sz val="8"/>
            <color indexed="10"/>
            <rFont val="Tahoma"/>
            <family val="2"/>
          </rPr>
          <t xml:space="preserve"> ::</t>
        </r>
        <r>
          <rPr>
            <sz val="8"/>
            <rFont val="Tahoma"/>
            <family val="2"/>
          </rPr>
          <t xml:space="preserve"> network software changes
</t>
        </r>
        <r>
          <rPr>
            <b/>
            <sz val="8"/>
            <rFont val="Tahoma"/>
            <family val="2"/>
          </rPr>
          <t xml:space="preserve">Tool Tips:
</t>
        </r>
        <r>
          <rPr>
            <b/>
            <sz val="8"/>
            <color indexed="10"/>
            <rFont val="Tahoma"/>
            <family val="2"/>
          </rPr>
          <t xml:space="preserve"> ::</t>
        </r>
        <r>
          <rPr>
            <sz val="8"/>
            <rFont val="Tahoma"/>
            <family val="2"/>
          </rPr>
          <t xml:space="preserve"> Use this area to enter all software costs you expect to expense as a result of the project
</t>
        </r>
        <r>
          <rPr>
            <b/>
            <sz val="8"/>
            <color indexed="10"/>
            <rFont val="Tahoma"/>
            <family val="2"/>
          </rPr>
          <t xml:space="preserve"> ::</t>
        </r>
        <r>
          <rPr>
            <sz val="8"/>
            <rFont val="Tahoma"/>
            <family val="2"/>
          </rPr>
          <t xml:space="preserve"> Be sure to include future costs as you increase the project rollout
</t>
        </r>
        <r>
          <rPr>
            <b/>
            <sz val="8"/>
            <color indexed="10"/>
            <rFont val="Tahoma"/>
            <family val="2"/>
          </rPr>
          <t xml:space="preserve"> ::</t>
        </r>
        <r>
          <rPr>
            <sz val="8"/>
            <rFont val="Tahoma"/>
            <family val="2"/>
          </rPr>
          <t xml:space="preserve"> If you are outsourcing your deployment, you should still use this section to calculate costs
</t>
        </r>
        <r>
          <rPr>
            <b/>
            <sz val="8"/>
            <color indexed="10"/>
            <rFont val="Tahoma"/>
            <family val="2"/>
          </rPr>
          <t xml:space="preserve"> ::</t>
        </r>
        <r>
          <rPr>
            <sz val="8"/>
            <rFont val="Tahoma"/>
            <family val="2"/>
          </rPr>
          <t xml:space="preserve"> You may edit any of the individual software headings (e.g. 'database') to meet your 
    project's needs</t>
        </r>
      </text>
    </comment>
    <comment ref="C72" authorId="1">
      <text>
        <r>
          <rPr>
            <b/>
            <sz val="8"/>
            <rFont val="Tahoma"/>
            <family val="0"/>
          </rPr>
          <t>Nucleus:</t>
        </r>
        <r>
          <rPr>
            <sz val="8"/>
            <rFont val="Tahoma"/>
            <family val="0"/>
          </rPr>
          <t xml:space="preserve">
Software costs that are depreciated usually include large enterprise software packages (e.g. server software and operating systems).
</t>
        </r>
        <r>
          <rPr>
            <b/>
            <sz val="8"/>
            <rFont val="Tahoma"/>
            <family val="2"/>
          </rPr>
          <t xml:space="preserve">Depreciation Methodology:
</t>
        </r>
        <r>
          <rPr>
            <sz val="8"/>
            <rFont val="Tahoma"/>
            <family val="2"/>
          </rPr>
          <t>This financial modeling tool uses a 5-year straight line (SL) depreciation schedule.  If you do not have    an adopted company standard (e.g. Declining Balance, DDB, etc.), Nucleus recommends that you use this method.  See 'Tool Tips' for more information.</t>
        </r>
        <r>
          <rPr>
            <sz val="8"/>
            <rFont val="Tahoma"/>
            <family val="0"/>
          </rPr>
          <t xml:space="preserve">
</t>
        </r>
        <r>
          <rPr>
            <b/>
            <sz val="8"/>
            <rFont val="Tahoma"/>
            <family val="2"/>
          </rPr>
          <t>Tool Tips:</t>
        </r>
        <r>
          <rPr>
            <sz val="8"/>
            <rFont val="Tahoma"/>
            <family val="0"/>
          </rPr>
          <t xml:space="preserve">
</t>
        </r>
        <r>
          <rPr>
            <b/>
            <sz val="8"/>
            <color indexed="10"/>
            <rFont val="Tahoma"/>
            <family val="2"/>
          </rPr>
          <t xml:space="preserve"> :: </t>
        </r>
        <r>
          <rPr>
            <sz val="8"/>
            <rFont val="Tahoma"/>
            <family val="0"/>
          </rPr>
          <t xml:space="preserve">Use this table for any software costs you plan to depreciate
</t>
        </r>
        <r>
          <rPr>
            <b/>
            <sz val="8"/>
            <color indexed="10"/>
            <rFont val="Tahoma"/>
            <family val="2"/>
          </rPr>
          <t xml:space="preserve"> ::</t>
        </r>
        <r>
          <rPr>
            <sz val="8"/>
            <rFont val="Tahoma"/>
            <family val="0"/>
          </rPr>
          <t xml:space="preserve"> Include any software NOT already counted above as an expensed cost
</t>
        </r>
        <r>
          <rPr>
            <b/>
            <sz val="8"/>
            <color indexed="10"/>
            <rFont val="Tahoma"/>
            <family val="2"/>
          </rPr>
          <t xml:space="preserve"> ::</t>
        </r>
        <r>
          <rPr>
            <sz val="8"/>
            <rFont val="Tahoma"/>
            <family val="0"/>
          </rPr>
          <t xml:space="preserve"> Enter the total cost and the expected depreciation amount in future years
</t>
        </r>
        <r>
          <rPr>
            <b/>
            <sz val="8"/>
            <color indexed="10"/>
            <rFont val="Tahoma"/>
            <family val="2"/>
          </rPr>
          <t xml:space="preserve"> ::</t>
        </r>
        <r>
          <rPr>
            <sz val="8"/>
            <rFont val="Tahoma"/>
            <family val="0"/>
          </rPr>
          <t xml:space="preserve"> You may adjust the formulas in the light gray cells to change the depreciation method
</t>
        </r>
        <r>
          <rPr>
            <b/>
            <sz val="8"/>
            <color indexed="10"/>
            <rFont val="Tahoma"/>
            <family val="2"/>
          </rPr>
          <t xml:space="preserve"> ::</t>
        </r>
        <r>
          <rPr>
            <sz val="8"/>
            <rFont val="Tahoma"/>
            <family val="0"/>
          </rPr>
          <t xml:space="preserve"> Dark gray cells are locked in order to prevent 'double counting' of depreciation value</t>
        </r>
      </text>
    </comment>
    <comment ref="C84" authorId="1">
      <text>
        <r>
          <rPr>
            <b/>
            <sz val="8"/>
            <rFont val="Tahoma"/>
            <family val="0"/>
          </rPr>
          <t>Nucleus:</t>
        </r>
        <r>
          <rPr>
            <sz val="8"/>
            <rFont val="Tahoma"/>
            <family val="0"/>
          </rPr>
          <t xml:space="preserve">
Please see the Tool Tips for each individual hardware costs table.</t>
        </r>
      </text>
    </comment>
    <comment ref="C89" authorId="0">
      <text>
        <r>
          <rPr>
            <b/>
            <sz val="8"/>
            <rFont val="Tahoma"/>
            <family val="0"/>
          </rPr>
          <t>Nucleus:</t>
        </r>
        <r>
          <rPr>
            <sz val="8"/>
            <rFont val="Tahoma"/>
            <family val="0"/>
          </rPr>
          <t xml:space="preserve">
Expensed hardware costs may include:
</t>
        </r>
        <r>
          <rPr>
            <b/>
            <sz val="8"/>
            <color indexed="10"/>
            <rFont val="Tahoma"/>
            <family val="2"/>
          </rPr>
          <t xml:space="preserve"> ::</t>
        </r>
        <r>
          <rPr>
            <sz val="8"/>
            <rFont val="Tahoma"/>
            <family val="0"/>
          </rPr>
          <t xml:space="preserve"> servers purchased to support the application
</t>
        </r>
        <r>
          <rPr>
            <b/>
            <sz val="8"/>
            <color indexed="10"/>
            <rFont val="Tahoma"/>
            <family val="2"/>
          </rPr>
          <t xml:space="preserve"> ::</t>
        </r>
        <r>
          <rPr>
            <sz val="8"/>
            <rFont val="Tahoma"/>
            <family val="0"/>
          </rPr>
          <t xml:space="preserve"> any additional networking or security hardware required as part of the deployment
You can also include: (but may prefer depreciation)
</t>
        </r>
        <r>
          <rPr>
            <b/>
            <sz val="8"/>
            <color indexed="10"/>
            <rFont val="Tahoma"/>
            <family val="2"/>
          </rPr>
          <t xml:space="preserve"> :: </t>
        </r>
        <r>
          <rPr>
            <sz val="8"/>
            <rFont val="Tahoma"/>
            <family val="0"/>
          </rPr>
          <t xml:space="preserve">any new desktop systems
</t>
        </r>
        <r>
          <rPr>
            <b/>
            <sz val="8"/>
            <color indexed="10"/>
            <rFont val="Tahoma"/>
            <family val="2"/>
          </rPr>
          <t xml:space="preserve"> ::</t>
        </r>
        <r>
          <rPr>
            <sz val="8"/>
            <rFont val="Tahoma"/>
            <family val="0"/>
          </rPr>
          <t xml:space="preserve"> upgrades to existing systems (depending on the type of project)
</t>
        </r>
        <r>
          <rPr>
            <b/>
            <sz val="8"/>
            <color indexed="10"/>
            <rFont val="Tahoma"/>
            <family val="2"/>
          </rPr>
          <t xml:space="preserve"> :: </t>
        </r>
        <r>
          <rPr>
            <sz val="8"/>
            <rFont val="Tahoma"/>
            <family val="0"/>
          </rPr>
          <t xml:space="preserve">additional hardware needed to support databases or connectivity
</t>
        </r>
        <r>
          <rPr>
            <b/>
            <sz val="8"/>
            <rFont val="Tahoma"/>
            <family val="2"/>
          </rPr>
          <t>Tool Tips:</t>
        </r>
        <r>
          <rPr>
            <sz val="8"/>
            <rFont val="Tahoma"/>
            <family val="0"/>
          </rPr>
          <t xml:space="preserve">
</t>
        </r>
        <r>
          <rPr>
            <b/>
            <sz val="8"/>
            <color indexed="10"/>
            <rFont val="Tahoma"/>
            <family val="2"/>
          </rPr>
          <t xml:space="preserve"> ::</t>
        </r>
        <r>
          <rPr>
            <sz val="8"/>
            <rFont val="Tahoma"/>
            <family val="0"/>
          </rPr>
          <t xml:space="preserve"> Use this table to calculate all hardware costs you expect to expense as a result of this project
</t>
        </r>
        <r>
          <rPr>
            <b/>
            <sz val="8"/>
            <color indexed="10"/>
            <rFont val="Tahoma"/>
            <family val="2"/>
          </rPr>
          <t xml:space="preserve"> ::</t>
        </r>
        <r>
          <rPr>
            <sz val="8"/>
            <rFont val="Tahoma"/>
            <family val="0"/>
          </rPr>
          <t xml:space="preserve"> Be sure to include future costs as you increase the project rollout to more employees
</t>
        </r>
        <r>
          <rPr>
            <b/>
            <sz val="8"/>
            <color indexed="10"/>
            <rFont val="Tahoma"/>
            <family val="2"/>
          </rPr>
          <t xml:space="preserve"> ::</t>
        </r>
        <r>
          <rPr>
            <sz val="8"/>
            <rFont val="Tahoma"/>
            <family val="0"/>
          </rPr>
          <t xml:space="preserve"> If you plan to depreciate all of your hardware, do not enter costs in this section
</t>
        </r>
        <r>
          <rPr>
            <b/>
            <sz val="8"/>
            <color indexed="10"/>
            <rFont val="Tahoma"/>
            <family val="2"/>
          </rPr>
          <t xml:space="preserve"> ::</t>
        </r>
        <r>
          <rPr>
            <sz val="8"/>
            <rFont val="Tahoma"/>
            <family val="0"/>
          </rPr>
          <t xml:space="preserve"> You may edit any of the individual hardware headings (e.g. 'desktop') to meet your project's needs</t>
        </r>
      </text>
    </comment>
    <comment ref="C99" authorId="0">
      <text>
        <r>
          <rPr>
            <b/>
            <sz val="8"/>
            <rFont val="Tahoma"/>
            <family val="2"/>
          </rPr>
          <t>Nucleus:</t>
        </r>
        <r>
          <rPr>
            <sz val="8"/>
            <rFont val="Tahoma"/>
            <family val="2"/>
          </rPr>
          <t xml:space="preserve">
Software costs that are depreciated usually include servers in central and remote locations.
</t>
        </r>
        <r>
          <rPr>
            <b/>
            <sz val="8"/>
            <rFont val="Tahoma"/>
            <family val="2"/>
          </rPr>
          <t>Depreciation Methodology:</t>
        </r>
        <r>
          <rPr>
            <sz val="8"/>
            <rFont val="Tahoma"/>
            <family val="2"/>
          </rPr>
          <t xml:space="preserve">
This financial modeling tool uses a 5-year straight line (SL) depreciation schedule.  If you do not have an adopted company standard (e.g. Declining Balance, MACRS, etc.), Nucleus recommends that you use this method.  See 'Tool Tips' for more information.
</t>
        </r>
        <r>
          <rPr>
            <b/>
            <sz val="8"/>
            <rFont val="Tahoma"/>
            <family val="2"/>
          </rPr>
          <t>Tool Tips:</t>
        </r>
        <r>
          <rPr>
            <sz val="8"/>
            <rFont val="Tahoma"/>
            <family val="2"/>
          </rPr>
          <t xml:space="preserve">
</t>
        </r>
        <r>
          <rPr>
            <b/>
            <sz val="8"/>
            <color indexed="10"/>
            <rFont val="Tahoma"/>
            <family val="2"/>
          </rPr>
          <t xml:space="preserve"> ::</t>
        </r>
        <r>
          <rPr>
            <sz val="8"/>
            <rFont val="Tahoma"/>
            <family val="2"/>
          </rPr>
          <t xml:space="preserve"> Use this table for any hardware costs you plan to depreciate
</t>
        </r>
        <r>
          <rPr>
            <b/>
            <sz val="8"/>
            <color indexed="10"/>
            <rFont val="Tahoma"/>
            <family val="2"/>
          </rPr>
          <t xml:space="preserve"> :: </t>
        </r>
        <r>
          <rPr>
            <sz val="8"/>
            <rFont val="Tahoma"/>
            <family val="2"/>
          </rPr>
          <t xml:space="preserve">Include any hardware NOT already counted above as an expensed cost
</t>
        </r>
        <r>
          <rPr>
            <b/>
            <sz val="8"/>
            <color indexed="10"/>
            <rFont val="Tahoma"/>
            <family val="2"/>
          </rPr>
          <t xml:space="preserve"> ::</t>
        </r>
        <r>
          <rPr>
            <sz val="8"/>
            <rFont val="Tahoma"/>
            <family val="2"/>
          </rPr>
          <t xml:space="preserve"> Enter the total cost and the expected depreciation amount in future years
</t>
        </r>
        <r>
          <rPr>
            <b/>
            <sz val="8"/>
            <color indexed="10"/>
            <rFont val="Tahoma"/>
            <family val="2"/>
          </rPr>
          <t xml:space="preserve"> ::</t>
        </r>
        <r>
          <rPr>
            <sz val="8"/>
            <rFont val="Tahoma"/>
            <family val="2"/>
          </rPr>
          <t xml:space="preserve"> You may adjust the formulas in the light gray cells to change the depreciation method
</t>
        </r>
        <r>
          <rPr>
            <b/>
            <sz val="8"/>
            <color indexed="10"/>
            <rFont val="Tahoma"/>
            <family val="2"/>
          </rPr>
          <t xml:space="preserve"> ::</t>
        </r>
        <r>
          <rPr>
            <sz val="8"/>
            <rFont val="Tahoma"/>
            <family val="2"/>
          </rPr>
          <t xml:space="preserve"> Dark gray cells are locked in order to prevent 'double counting' of depreciation value</t>
        </r>
      </text>
    </comment>
    <comment ref="C113" authorId="0">
      <text>
        <r>
          <rPr>
            <b/>
            <sz val="8"/>
            <rFont val="Tahoma"/>
            <family val="0"/>
          </rPr>
          <t>Nucleus:</t>
        </r>
        <r>
          <rPr>
            <sz val="8"/>
            <rFont val="Tahoma"/>
            <family val="0"/>
          </rPr>
          <t xml:space="preserve">
Consulting is an important cost consideration for any ROI assessment.  Commonly, the greatest project consulting needs fall in the pre-start period and first year.  Later years usually show a decrease in consulting charges.  
</t>
        </r>
        <r>
          <rPr>
            <b/>
            <sz val="8"/>
            <rFont val="Tahoma"/>
            <family val="2"/>
          </rPr>
          <t>Tool Tips:</t>
        </r>
        <r>
          <rPr>
            <sz val="8"/>
            <rFont val="Tahoma"/>
            <family val="0"/>
          </rPr>
          <t xml:space="preserve">
</t>
        </r>
        <r>
          <rPr>
            <b/>
            <sz val="8"/>
            <color indexed="10"/>
            <rFont val="Tahoma"/>
            <family val="2"/>
          </rPr>
          <t xml:space="preserve"> :: </t>
        </r>
        <r>
          <rPr>
            <sz val="8"/>
            <rFont val="Tahoma"/>
            <family val="0"/>
          </rPr>
          <t xml:space="preserve">If you spent, or plan to spend, any money on consultants, use this table to enter the costs
</t>
        </r>
        <r>
          <rPr>
            <b/>
            <sz val="8"/>
            <color indexed="10"/>
            <rFont val="Tahoma"/>
            <family val="2"/>
          </rPr>
          <t xml:space="preserve"> ::</t>
        </r>
        <r>
          <rPr>
            <sz val="8"/>
            <rFont val="Tahoma"/>
            <family val="0"/>
          </rPr>
          <t xml:space="preserve"> Be sure to include the cost of contractor labor and professional services engagements
</t>
        </r>
        <r>
          <rPr>
            <b/>
            <sz val="8"/>
            <color indexed="10"/>
            <rFont val="Tahoma"/>
            <family val="2"/>
          </rPr>
          <t xml:space="preserve"> ::</t>
        </r>
        <r>
          <rPr>
            <sz val="8"/>
            <rFont val="Tahoma"/>
            <family val="0"/>
          </rPr>
          <t xml:space="preserve"> You may edit any of the individual headings (e.g. 'integration') to meet your project's needs</t>
        </r>
      </text>
    </comment>
    <comment ref="C129" authorId="0">
      <text>
        <r>
          <rPr>
            <b/>
            <sz val="8"/>
            <rFont val="Tahoma"/>
            <family val="0"/>
          </rPr>
          <t>Nucleus:</t>
        </r>
        <r>
          <rPr>
            <sz val="8"/>
            <rFont val="Tahoma"/>
            <family val="0"/>
          </rPr>
          <t xml:space="preserve">
Personnel costs associated with any project can be broken into three main categories:
</t>
        </r>
        <r>
          <rPr>
            <b/>
            <sz val="8"/>
            <color indexed="10"/>
            <rFont val="Tahoma"/>
            <family val="2"/>
          </rPr>
          <t xml:space="preserve"> ::</t>
        </r>
        <r>
          <rPr>
            <sz val="8"/>
            <rFont val="Tahoma"/>
            <family val="0"/>
          </rPr>
          <t xml:space="preserve"> Project planning and management (likely to occur in the initial phase and the first part of year one)
</t>
        </r>
        <r>
          <rPr>
            <b/>
            <sz val="8"/>
            <color indexed="10"/>
            <rFont val="Tahoma"/>
            <family val="2"/>
          </rPr>
          <t xml:space="preserve"> :: </t>
        </r>
        <r>
          <rPr>
            <sz val="8"/>
            <rFont val="Tahoma"/>
            <family val="0"/>
          </rPr>
          <t xml:space="preserve">Technical development and testing (likely to occur as new phases of the project are deployed)
</t>
        </r>
        <r>
          <rPr>
            <b/>
            <sz val="8"/>
            <color indexed="10"/>
            <rFont val="Tahoma"/>
            <family val="2"/>
          </rPr>
          <t xml:space="preserve"> :: </t>
        </r>
        <r>
          <rPr>
            <sz val="8"/>
            <rFont val="Tahoma"/>
            <family val="0"/>
          </rPr>
          <t xml:space="preserve">Support and maintenance (on a recurring basis for as long as the application is used) 
</t>
        </r>
        <r>
          <rPr>
            <b/>
            <sz val="8"/>
            <rFont val="Tahoma"/>
            <family val="2"/>
          </rPr>
          <t>Tool Tips:</t>
        </r>
        <r>
          <rPr>
            <sz val="8"/>
            <rFont val="Tahoma"/>
            <family val="0"/>
          </rPr>
          <t xml:space="preserve">
</t>
        </r>
        <r>
          <rPr>
            <b/>
            <sz val="8"/>
            <color indexed="10"/>
            <rFont val="Tahoma"/>
            <family val="2"/>
          </rPr>
          <t xml:space="preserve"> ::</t>
        </r>
        <r>
          <rPr>
            <sz val="8"/>
            <rFont val="Tahoma"/>
            <family val="0"/>
          </rPr>
          <t xml:space="preserve"> Use this table to enter the cost of personnel
</t>
        </r>
        <r>
          <rPr>
            <b/>
            <sz val="8"/>
            <color indexed="10"/>
            <rFont val="Tahoma"/>
            <family val="2"/>
          </rPr>
          <t xml:space="preserve"> ::</t>
        </r>
        <r>
          <rPr>
            <sz val="8"/>
            <rFont val="Tahoma"/>
            <family val="0"/>
          </rPr>
          <t xml:space="preserve"> To calculate the cost of an employee, multiply the number of hours worked on the project by the 
    fully loaded cost per hour
</t>
        </r>
        <r>
          <rPr>
            <b/>
            <sz val="8"/>
            <color indexed="10"/>
            <rFont val="Tahoma"/>
            <family val="2"/>
          </rPr>
          <t xml:space="preserve"> ::</t>
        </r>
        <r>
          <rPr>
            <sz val="8"/>
            <rFont val="Tahoma"/>
            <family val="0"/>
          </rPr>
          <t xml:space="preserve"> You may edit any of the individual headings (e.g. 'accounting') to meet your project's needs</t>
        </r>
      </text>
    </comment>
    <comment ref="C151" authorId="0">
      <text>
        <r>
          <rPr>
            <b/>
            <sz val="8"/>
            <rFont val="Tahoma"/>
            <family val="0"/>
          </rPr>
          <t>Nucleus:</t>
        </r>
        <r>
          <rPr>
            <sz val="8"/>
            <rFont val="Tahoma"/>
            <family val="0"/>
          </rPr>
          <t xml:space="preserve">
Employee training is crucial to a project's rollout, and usually includes external courses as well as internal training.  Training costs are likely to occur in the initial phase and in the first year of the project, although some investment in additional training should be planned to support ongoing competency and new phases of the project.
</t>
        </r>
        <r>
          <rPr>
            <b/>
            <sz val="8"/>
            <rFont val="Tahoma"/>
            <family val="2"/>
          </rPr>
          <t>Tool Tips:</t>
        </r>
        <r>
          <rPr>
            <sz val="8"/>
            <rFont val="Tahoma"/>
            <family val="2"/>
          </rPr>
          <t xml:space="preserve">
</t>
        </r>
        <r>
          <rPr>
            <b/>
            <sz val="8"/>
            <color indexed="10"/>
            <rFont val="Tahoma"/>
            <family val="2"/>
          </rPr>
          <t xml:space="preserve"> :: </t>
        </r>
        <r>
          <rPr>
            <sz val="8"/>
            <rFont val="Tahoma"/>
            <family val="2"/>
          </rPr>
          <t xml:space="preserve">Use this table to account for all training costs associated with the project
</t>
        </r>
        <r>
          <rPr>
            <b/>
            <sz val="8"/>
            <color indexed="10"/>
            <rFont val="Tahoma"/>
            <family val="2"/>
          </rPr>
          <t xml:space="preserve"> :: </t>
        </r>
        <r>
          <rPr>
            <sz val="8"/>
            <rFont val="Tahoma"/>
            <family val="2"/>
          </rPr>
          <t xml:space="preserve">In calculating training costs, be sure to use the fully loaded cost per hour
</t>
        </r>
        <r>
          <rPr>
            <b/>
            <sz val="8"/>
            <color indexed="10"/>
            <rFont val="Tahoma"/>
            <family val="2"/>
          </rPr>
          <t xml:space="preserve"> :: </t>
        </r>
        <r>
          <rPr>
            <sz val="8"/>
            <rFont val="Tahoma"/>
            <family val="2"/>
          </rPr>
          <t xml:space="preserve">Costs should include each employee undergoing training as well as facilities and trainer costs
</t>
        </r>
        <r>
          <rPr>
            <b/>
            <sz val="8"/>
            <color indexed="10"/>
            <rFont val="Tahoma"/>
            <family val="2"/>
          </rPr>
          <t xml:space="preserve"> ::</t>
        </r>
        <r>
          <rPr>
            <sz val="8"/>
            <rFont val="Tahoma"/>
            <family val="2"/>
          </rPr>
          <t xml:space="preserve"> </t>
        </r>
        <r>
          <rPr>
            <sz val="8"/>
            <rFont val="Tahoma"/>
            <family val="0"/>
          </rPr>
          <t>Don't forget to include the time spent by co-workers as they ask for help</t>
        </r>
      </text>
    </comment>
    <comment ref="C166" authorId="1">
      <text>
        <r>
          <rPr>
            <b/>
            <sz val="8"/>
            <rFont val="Tahoma"/>
            <family val="0"/>
          </rPr>
          <t>Nucleus:</t>
        </r>
        <r>
          <rPr>
            <sz val="8"/>
            <rFont val="Tahoma"/>
            <family val="0"/>
          </rPr>
          <t xml:space="preserve">
Other costs associated with the project deployment may include travel or communication costs associated with review of reference sites as well as expenses associated with promotions or awards given to users, customers, or partners.
</t>
        </r>
        <r>
          <rPr>
            <b/>
            <sz val="8"/>
            <rFont val="Tahoma"/>
            <family val="2"/>
          </rPr>
          <t xml:space="preserve">Tool Tips:
</t>
        </r>
        <r>
          <rPr>
            <b/>
            <sz val="8"/>
            <color indexed="10"/>
            <rFont val="Tahoma"/>
            <family val="2"/>
          </rPr>
          <t xml:space="preserve"> ::</t>
        </r>
        <r>
          <rPr>
            <b/>
            <sz val="8"/>
            <rFont val="Tahoma"/>
            <family val="2"/>
          </rPr>
          <t xml:space="preserve"> </t>
        </r>
        <r>
          <rPr>
            <sz val="8"/>
            <rFont val="Tahoma"/>
            <family val="2"/>
          </rPr>
          <t xml:space="preserve"> Use this table to enter any other costs you haven't yet accounted for
</t>
        </r>
        <r>
          <rPr>
            <b/>
            <sz val="8"/>
            <color indexed="10"/>
            <rFont val="Tahoma"/>
            <family val="2"/>
          </rPr>
          <t xml:space="preserve"> ::</t>
        </r>
        <r>
          <rPr>
            <sz val="8"/>
            <rFont val="Tahoma"/>
            <family val="2"/>
          </rPr>
          <t xml:space="preserve">  You may edit any of the individual headings (e.g. 'airfare') to meet your project's needs</t>
        </r>
      </text>
    </comment>
    <comment ref="G34" authorId="1">
      <text>
        <r>
          <rPr>
            <b/>
            <sz val="8"/>
            <rFont val="Tahoma"/>
            <family val="2"/>
          </rPr>
          <t>Nucleus:</t>
        </r>
        <r>
          <rPr>
            <sz val="8"/>
            <rFont val="Tahoma"/>
            <family val="0"/>
          </rPr>
          <t xml:space="preserve">
Here, enter the number of IT employees that will be dedicated to the initial deployment (pre-start) of your project.
</t>
        </r>
        <r>
          <rPr>
            <b/>
            <sz val="8"/>
            <rFont val="Tahoma"/>
            <family val="2"/>
          </rPr>
          <t>Tool Tips:</t>
        </r>
        <r>
          <rPr>
            <sz val="8"/>
            <rFont val="Tahoma"/>
            <family val="0"/>
          </rPr>
          <t xml:space="preserve">
</t>
        </r>
        <r>
          <rPr>
            <b/>
            <sz val="8"/>
            <color indexed="10"/>
            <rFont val="Tahoma"/>
            <family val="2"/>
          </rPr>
          <t xml:space="preserve"> ::</t>
        </r>
        <r>
          <rPr>
            <sz val="8"/>
            <rFont val="Tahoma"/>
            <family val="0"/>
          </rPr>
          <t xml:space="preserve"> If necessary, you may enter a fractional value (e.g. "I am 
    allocating 1/2 of an employee's time to deployment")
</t>
        </r>
        <r>
          <rPr>
            <b/>
            <sz val="8"/>
            <color indexed="10"/>
            <rFont val="Tahoma"/>
            <family val="2"/>
          </rPr>
          <t xml:space="preserve"> :: </t>
        </r>
        <r>
          <rPr>
            <sz val="8"/>
            <rFont val="Tahoma"/>
            <family val="0"/>
          </rPr>
          <t>Don't forget to enter the fully loaded cost, below</t>
        </r>
      </text>
    </comment>
    <comment ref="G41" authorId="1">
      <text>
        <r>
          <rPr>
            <b/>
            <sz val="8"/>
            <rFont val="Tahoma"/>
            <family val="2"/>
          </rPr>
          <t>Nucleus:</t>
        </r>
        <r>
          <rPr>
            <sz val="8"/>
            <rFont val="Tahoma"/>
            <family val="0"/>
          </rPr>
          <t xml:space="preserve">
Here, enter the number of IT employees that will be dedicated to maintaining your project each year.
</t>
        </r>
        <r>
          <rPr>
            <b/>
            <sz val="8"/>
            <rFont val="Tahoma"/>
            <family val="2"/>
          </rPr>
          <t>Tool Tips:</t>
        </r>
        <r>
          <rPr>
            <sz val="8"/>
            <rFont val="Tahoma"/>
            <family val="0"/>
          </rPr>
          <t xml:space="preserve">
</t>
        </r>
        <r>
          <rPr>
            <b/>
            <sz val="8"/>
            <color indexed="10"/>
            <rFont val="Tahoma"/>
            <family val="2"/>
          </rPr>
          <t xml:space="preserve"> ::</t>
        </r>
        <r>
          <rPr>
            <sz val="8"/>
            <rFont val="Tahoma"/>
            <family val="0"/>
          </rPr>
          <t xml:space="preserve"> If necessary, you may enter a fractional value (e.g. "I am 
    allocating 1/2 of an employee's time to maintenance")
</t>
        </r>
        <r>
          <rPr>
            <b/>
            <sz val="8"/>
            <color indexed="10"/>
            <rFont val="Tahoma"/>
            <family val="2"/>
          </rPr>
          <t xml:space="preserve"> :: </t>
        </r>
        <r>
          <rPr>
            <sz val="8"/>
            <rFont val="Tahoma"/>
            <family val="0"/>
          </rPr>
          <t>Don't forget to enter the fully loaded cost, above</t>
        </r>
      </text>
    </comment>
    <comment ref="G39" authorId="1">
      <text>
        <r>
          <rPr>
            <b/>
            <sz val="8"/>
            <rFont val="Tahoma"/>
            <family val="0"/>
          </rPr>
          <t>Nucleus:</t>
        </r>
        <r>
          <rPr>
            <sz val="8"/>
            <rFont val="Tahoma"/>
            <family val="0"/>
          </rPr>
          <t xml:space="preserve">
This value indicates what you think the annual software maintenance costs (e.g upgrades, license fees) will be, measured as a percentage of your initial software costs.</t>
        </r>
      </text>
    </comment>
    <comment ref="G40" authorId="1">
      <text>
        <r>
          <rPr>
            <b/>
            <sz val="8"/>
            <rFont val="Tahoma"/>
            <family val="0"/>
          </rPr>
          <t>Nucleus:</t>
        </r>
        <r>
          <rPr>
            <sz val="8"/>
            <rFont val="Tahoma"/>
            <family val="0"/>
          </rPr>
          <t xml:space="preserve">
This value indicates what you think the annual hardware maintenance costs (e.g memory chip replacement) will be, measured as a percentage of your initial hardware costs.</t>
        </r>
      </text>
    </comment>
  </commentList>
</comments>
</file>

<file path=xl/comments5.xml><?xml version="1.0" encoding="utf-8"?>
<comments xmlns="http://schemas.openxmlformats.org/spreadsheetml/2006/main">
  <authors>
    <author>Phil Chambless, Jr.</author>
    <author>Nucleus</author>
    <author>Valued Sony Customer</author>
  </authors>
  <commentList>
    <comment ref="G48" authorId="0">
      <text>
        <r>
          <rPr>
            <b/>
            <sz val="8"/>
            <rFont val="Tahoma"/>
            <family val="2"/>
          </rPr>
          <t>Nucleus:</t>
        </r>
        <r>
          <rPr>
            <sz val="8"/>
            <rFont val="Tahoma"/>
            <family val="0"/>
          </rPr>
          <t xml:space="preserve">
Time saved is not equal to time used productively.  There will always be some inefficiency in the transfer of productivity time savings, and you should be able to find corroborating evidence that your employees are doing more with the time they save with respect to an observed correction factor.
For more insight on how productivity gains and 'correction factors' affect your bottom line, see </t>
        </r>
        <r>
          <rPr>
            <b/>
            <sz val="8"/>
            <color indexed="10"/>
            <rFont val="Tahoma"/>
            <family val="2"/>
          </rPr>
          <t>Calculating the value of productivity</t>
        </r>
        <r>
          <rPr>
            <sz val="8"/>
            <rFont val="Tahoma"/>
            <family val="0"/>
          </rPr>
          <t>, below</t>
        </r>
      </text>
    </comment>
    <comment ref="G53" authorId="0">
      <text>
        <r>
          <rPr>
            <b/>
            <sz val="8"/>
            <rFont val="Tahoma"/>
            <family val="2"/>
          </rPr>
          <t>Nucleus:</t>
        </r>
        <r>
          <rPr>
            <sz val="8"/>
            <rFont val="Tahoma"/>
            <family val="0"/>
          </rPr>
          <t xml:space="preserve">
Time saved is not equal to time used productively.  There will always be some inefficiency in the transfer of productivity time savings, and you should be able to find corroborating evidence that your employees are doing more with the time they save with respect to an observed correction factor.
For more insight on how productivity gains and 'correction factors' affect your bottom line, see </t>
        </r>
        <r>
          <rPr>
            <b/>
            <sz val="8"/>
            <color indexed="10"/>
            <rFont val="Tahoma"/>
            <family val="2"/>
          </rPr>
          <t>Calculating the value of productivity</t>
        </r>
        <r>
          <rPr>
            <sz val="8"/>
            <rFont val="Tahoma"/>
            <family val="0"/>
          </rPr>
          <t>, below</t>
        </r>
      </text>
    </comment>
    <comment ref="C88" authorId="1">
      <text>
        <r>
          <rPr>
            <b/>
            <sz val="8"/>
            <rFont val="Tahoma"/>
            <family val="0"/>
          </rPr>
          <t xml:space="preserve">Nucleus:
</t>
        </r>
        <r>
          <rPr>
            <sz val="8"/>
            <rFont val="Tahoma"/>
            <family val="2"/>
          </rPr>
          <t>You may use the automated calculations area above to quantify the costs savings from increased IT staff  productivity, or enter your estimates here.</t>
        </r>
      </text>
    </comment>
    <comment ref="C95" authorId="1">
      <text>
        <r>
          <rPr>
            <b/>
            <sz val="8"/>
            <rFont val="Tahoma"/>
            <family val="0"/>
          </rPr>
          <t xml:space="preserve">Nucleus:
</t>
        </r>
        <r>
          <rPr>
            <sz val="8"/>
            <rFont val="Tahoma"/>
            <family val="2"/>
          </rPr>
          <t>You may use the automated calculations area above to quantify the costs savings from increased content author/editor productivity, or enter your estimates here.</t>
        </r>
      </text>
    </comment>
    <comment ref="C107" authorId="2">
      <text>
        <r>
          <rPr>
            <b/>
            <sz val="8"/>
            <rFont val="Tahoma"/>
            <family val="0"/>
          </rPr>
          <t xml:space="preserve">Nucleus:
</t>
        </r>
        <r>
          <rPr>
            <sz val="8"/>
            <rFont val="Tahoma"/>
            <family val="2"/>
          </rPr>
          <t xml:space="preserve">See detailed calculation area below:
</t>
        </r>
        <r>
          <rPr>
            <b/>
            <sz val="8"/>
            <color indexed="10"/>
            <rFont val="Tahoma"/>
            <family val="2"/>
          </rPr>
          <t>Calculating a change in working capital</t>
        </r>
      </text>
    </comment>
    <comment ref="C103" authorId="2">
      <text>
        <r>
          <rPr>
            <b/>
            <sz val="8"/>
            <rFont val="Tahoma"/>
            <family val="0"/>
          </rPr>
          <t xml:space="preserve">Nucleus:
</t>
        </r>
        <r>
          <rPr>
            <sz val="8"/>
            <rFont val="Tahoma"/>
            <family val="2"/>
          </rPr>
          <t xml:space="preserve">See detailed calculation area below:
</t>
        </r>
        <r>
          <rPr>
            <b/>
            <sz val="8"/>
            <color indexed="10"/>
            <rFont val="Tahoma"/>
            <family val="2"/>
          </rPr>
          <t>Calculating the value of productivity</t>
        </r>
      </text>
    </comment>
    <comment ref="C25" authorId="0">
      <text>
        <r>
          <rPr>
            <b/>
            <sz val="8"/>
            <rFont val="Tahoma"/>
            <family val="0"/>
          </rPr>
          <t>Nucleus:</t>
        </r>
        <r>
          <rPr>
            <sz val="8"/>
            <rFont val="Tahoma"/>
            <family val="0"/>
          </rPr>
          <t xml:space="preserve">
Benefits fall into two primary categories:
 (1) direct benefits that have a measurable impact on budgets or costs, and
 (2) indirect benefits that provide returns not directly measurable, such as changes in productivity
</t>
        </r>
      </text>
    </comment>
    <comment ref="G42" authorId="0">
      <text>
        <r>
          <rPr>
            <b/>
            <sz val="8"/>
            <rFont val="Tahoma"/>
            <family val="2"/>
          </rPr>
          <t>Nucleus:</t>
        </r>
        <r>
          <rPr>
            <sz val="8"/>
            <rFont val="Tahoma"/>
            <family val="0"/>
          </rPr>
          <t xml:space="preserve">
Here, enter the average fully loaded cost of a newly hired employee in your company.  A good rule of thumb if an accurate number is not available is salary + 35%.</t>
        </r>
      </text>
    </comment>
    <comment ref="G52" authorId="0">
      <text>
        <r>
          <rPr>
            <b/>
            <sz val="8"/>
            <rFont val="Tahoma"/>
            <family val="2"/>
          </rPr>
          <t>Nucleus:</t>
        </r>
        <r>
          <rPr>
            <sz val="8"/>
            <rFont val="Tahoma"/>
            <family val="0"/>
          </rPr>
          <t xml:space="preserve">
Here, enter the average fully loaded cost of a content author/editor in your company.  A good rule of thumb if an accurate number is not available is salary + 35%.</t>
        </r>
      </text>
    </comment>
    <comment ref="G47" authorId="0">
      <text>
        <r>
          <rPr>
            <b/>
            <sz val="8"/>
            <rFont val="Tahoma"/>
            <family val="2"/>
          </rPr>
          <t>Nucleus:</t>
        </r>
        <r>
          <rPr>
            <sz val="8"/>
            <rFont val="Tahoma"/>
            <family val="0"/>
          </rPr>
          <t xml:space="preserve">
Here, enter the average fully loaded cost of an IT employee in your company.  A good rule of thumb if an accurate number is not available is salary + 35%.</t>
        </r>
      </text>
    </comment>
    <comment ref="C57" authorId="0">
      <text>
        <r>
          <rPr>
            <b/>
            <sz val="8"/>
            <rFont val="Tahoma"/>
            <family val="0"/>
          </rPr>
          <t>Nucleus:</t>
        </r>
        <r>
          <rPr>
            <sz val="8"/>
            <rFont val="Tahoma"/>
            <family val="0"/>
          </rPr>
          <t xml:space="preserve">
Direct benefits can be realized from several different areas within your organization.  If you are extending information to sales staff, customers, and suppliers, you may directly reduce the financial resources and personnel volume needed for back-office workflow tasks and information requests.</t>
        </r>
      </text>
    </comment>
    <comment ref="C65" authorId="0">
      <text>
        <r>
          <rPr>
            <b/>
            <sz val="8"/>
            <rFont val="Tahoma"/>
            <family val="0"/>
          </rPr>
          <t xml:space="preserve">Tool Tips:
</t>
        </r>
        <r>
          <rPr>
            <b/>
            <sz val="8"/>
            <color indexed="10"/>
            <rFont val="Tahoma"/>
            <family val="2"/>
          </rPr>
          <t xml:space="preserve"> :: </t>
        </r>
        <r>
          <rPr>
            <sz val="8"/>
            <rFont val="Tahoma"/>
            <family val="2"/>
          </rPr>
          <t>Not all sample areas listed in the table will be valid for every deployment</t>
        </r>
        <r>
          <rPr>
            <b/>
            <sz val="8"/>
            <rFont val="Tahoma"/>
            <family val="0"/>
          </rPr>
          <t xml:space="preserve">
</t>
        </r>
        <r>
          <rPr>
            <b/>
            <sz val="8"/>
            <color indexed="10"/>
            <rFont val="Tahoma"/>
            <family val="2"/>
          </rPr>
          <t xml:space="preserve"> :: </t>
        </r>
        <r>
          <rPr>
            <sz val="8"/>
            <rFont val="Tahoma"/>
            <family val="2"/>
          </rPr>
          <t>Feel free to change any of the benefit headings to fit your project's needs</t>
        </r>
        <r>
          <rPr>
            <sz val="8"/>
            <rFont val="Tahoma"/>
            <family val="0"/>
          </rPr>
          <t xml:space="preserve">
</t>
        </r>
        <r>
          <rPr>
            <b/>
            <sz val="8"/>
            <color indexed="10"/>
            <rFont val="Tahoma"/>
            <family val="2"/>
          </rPr>
          <t xml:space="preserve"> :: </t>
        </r>
        <r>
          <rPr>
            <sz val="8"/>
            <rFont val="Tahoma"/>
            <family val="0"/>
          </rPr>
          <t xml:space="preserve">You may use the automated calculations area above to quantify the costs savings 
    in the light gray cells, or enter your estimates here
</t>
        </r>
        <r>
          <rPr>
            <b/>
            <sz val="8"/>
            <color indexed="10"/>
            <rFont val="Tahoma"/>
            <family val="2"/>
          </rPr>
          <t xml:space="preserve"> ::</t>
        </r>
        <r>
          <rPr>
            <sz val="8"/>
            <rFont val="Tahoma"/>
            <family val="0"/>
          </rPr>
          <t xml:space="preserve"> The 'Total' cells are locked to prevent accidental miscalculations</t>
        </r>
      </text>
    </comment>
    <comment ref="C78" authorId="0">
      <text>
        <r>
          <rPr>
            <b/>
            <sz val="8"/>
            <rFont val="Tahoma"/>
            <family val="0"/>
          </rPr>
          <t>Nucleus:</t>
        </r>
        <r>
          <rPr>
            <sz val="8"/>
            <rFont val="Tahoma"/>
            <family val="0"/>
          </rPr>
          <t xml:space="preserve">
</t>
        </r>
        <r>
          <rPr>
            <b/>
            <sz val="8"/>
            <color indexed="10"/>
            <rFont val="Tahoma"/>
            <family val="2"/>
          </rPr>
          <t xml:space="preserve"> ::</t>
        </r>
        <r>
          <rPr>
            <sz val="8"/>
            <rFont val="Tahoma"/>
            <family val="0"/>
          </rPr>
          <t xml:space="preserve"> Indirect benefits are often recurring and are likely to increase in later years as the 
    product is deployed to additional users
</t>
        </r>
        <r>
          <rPr>
            <b/>
            <sz val="8"/>
            <color indexed="10"/>
            <rFont val="Tahoma"/>
            <family val="2"/>
          </rPr>
          <t xml:space="preserve"> ::</t>
        </r>
        <r>
          <rPr>
            <sz val="8"/>
            <rFont val="Tahoma"/>
            <family val="0"/>
          </rPr>
          <t xml:space="preserve"> Be sure to review the Detailed Calculation section while filling out the following tables
</t>
        </r>
        <r>
          <rPr>
            <b/>
            <sz val="8"/>
            <rFont val="Tahoma"/>
            <family val="2"/>
          </rPr>
          <t>Tool Tips:</t>
        </r>
        <r>
          <rPr>
            <sz val="8"/>
            <rFont val="Tahoma"/>
            <family val="0"/>
          </rPr>
          <t xml:space="preserve">
Example strategies for measuring the value of an indirect benefit include:
</t>
        </r>
        <r>
          <rPr>
            <b/>
            <sz val="8"/>
            <color indexed="10"/>
            <rFont val="Tahoma"/>
            <family val="2"/>
          </rPr>
          <t xml:space="preserve"> :: </t>
        </r>
        <r>
          <rPr>
            <sz val="8"/>
            <rFont val="Tahoma"/>
            <family val="0"/>
          </rPr>
          <t xml:space="preserve">Direct estimate
</t>
        </r>
        <r>
          <rPr>
            <b/>
            <sz val="8"/>
            <color indexed="10"/>
            <rFont val="Tahoma"/>
            <family val="2"/>
          </rPr>
          <t xml:space="preserve"> ::</t>
        </r>
        <r>
          <rPr>
            <sz val="8"/>
            <rFont val="Tahoma"/>
            <family val="0"/>
          </rPr>
          <t xml:space="preserve"> An informal survey of the employees affected
</t>
        </r>
        <r>
          <rPr>
            <b/>
            <sz val="8"/>
            <color indexed="10"/>
            <rFont val="Tahoma"/>
            <family val="2"/>
          </rPr>
          <t xml:space="preserve"> ::</t>
        </r>
        <r>
          <rPr>
            <sz val="8"/>
            <rFont val="Tahoma"/>
            <family val="0"/>
          </rPr>
          <t xml:space="preserve"> Case study data from market research firms
</t>
        </r>
        <r>
          <rPr>
            <b/>
            <sz val="8"/>
            <color indexed="10"/>
            <rFont val="Tahoma"/>
            <family val="2"/>
          </rPr>
          <t xml:space="preserve"> :: </t>
        </r>
        <r>
          <rPr>
            <sz val="8"/>
            <rFont val="Tahoma"/>
            <family val="0"/>
          </rPr>
          <t xml:space="preserve">Benchmarking information
</t>
        </r>
        <r>
          <rPr>
            <b/>
            <sz val="8"/>
            <color indexed="10"/>
            <rFont val="Tahoma"/>
            <family val="2"/>
          </rPr>
          <t xml:space="preserve"> :: </t>
        </r>
        <r>
          <rPr>
            <sz val="8"/>
            <rFont val="Tahoma"/>
            <family val="0"/>
          </rPr>
          <t xml:space="preserve">Results of a pilot or test case
 </t>
        </r>
        <r>
          <rPr>
            <b/>
            <sz val="8"/>
            <color indexed="10"/>
            <rFont val="Tahoma"/>
            <family val="2"/>
          </rPr>
          <t xml:space="preserve">:: </t>
        </r>
        <r>
          <rPr>
            <sz val="8"/>
            <rFont val="Tahoma"/>
            <family val="0"/>
          </rPr>
          <t>In-depth vendor reference interviews</t>
        </r>
      </text>
    </comment>
    <comment ref="C86" authorId="0">
      <text>
        <r>
          <rPr>
            <b/>
            <sz val="8"/>
            <rFont val="Tahoma"/>
            <family val="2"/>
          </rPr>
          <t xml:space="preserve">Nucleus: </t>
        </r>
        <r>
          <rPr>
            <sz val="8"/>
            <rFont val="Tahoma"/>
            <family val="0"/>
          </rPr>
          <t xml:space="preserve">
Understanding how potential time savings affect the bottom line is key to a realistic ROI calculation.  Here are some points to remember:
</t>
        </r>
        <r>
          <rPr>
            <b/>
            <sz val="8"/>
            <color indexed="10"/>
            <rFont val="Tahoma"/>
            <family val="2"/>
          </rPr>
          <t xml:space="preserve"> ::</t>
        </r>
        <r>
          <rPr>
            <sz val="8"/>
            <rFont val="Tahoma"/>
            <family val="0"/>
          </rPr>
          <t xml:space="preserve">   Don't "double-count" productivity.  If your employees are 10% more productive as a result 
      of the project and your company increases its sales by 10%, you can reasonably expect 
      these are related as cause and effect. In this case, use the tangible change in sales (a 
      direct benefit) rather than the increase in productivity (an indirect benefit).
</t>
        </r>
        <r>
          <rPr>
            <b/>
            <sz val="8"/>
            <color indexed="10"/>
            <rFont val="Tahoma"/>
            <family val="2"/>
          </rPr>
          <t xml:space="preserve"> ::  </t>
        </r>
        <r>
          <rPr>
            <sz val="8"/>
            <rFont val="Tahoma"/>
            <family val="0"/>
          </rPr>
          <t xml:space="preserve"> Time saved is not equal to a productivity increase.  You should be able to find corroborating 
      evidence that employees are actually doing more with time saved.
</t>
        </r>
        <r>
          <rPr>
            <b/>
            <sz val="8"/>
            <color indexed="10"/>
            <rFont val="Tahoma"/>
            <family val="2"/>
          </rPr>
          <t xml:space="preserve"> ::</t>
        </r>
        <r>
          <rPr>
            <sz val="8"/>
            <rFont val="Tahoma"/>
            <family val="0"/>
          </rPr>
          <t xml:space="preserve">   Be sure to include the increase as you deploy to additional employees.
</t>
        </r>
        <r>
          <rPr>
            <b/>
            <sz val="8"/>
            <color indexed="10"/>
            <rFont val="Tahoma"/>
            <family val="2"/>
          </rPr>
          <t xml:space="preserve"> ::</t>
        </r>
        <r>
          <rPr>
            <sz val="8"/>
            <rFont val="Tahoma"/>
            <family val="0"/>
          </rPr>
          <t xml:space="preserve">   For more information, see </t>
        </r>
        <r>
          <rPr>
            <b/>
            <sz val="8"/>
            <color indexed="10"/>
            <rFont val="Tahoma"/>
            <family val="2"/>
          </rPr>
          <t>Calculating the value of productivity</t>
        </r>
        <r>
          <rPr>
            <sz val="8"/>
            <rFont val="Tahoma"/>
            <family val="0"/>
          </rPr>
          <t xml:space="preserve">, below.
</t>
        </r>
        <r>
          <rPr>
            <b/>
            <sz val="8"/>
            <rFont val="Tahoma"/>
            <family val="2"/>
          </rPr>
          <t>Tool Tips:</t>
        </r>
        <r>
          <rPr>
            <sz val="8"/>
            <rFont val="Tahoma"/>
            <family val="0"/>
          </rPr>
          <t xml:space="preserve">
</t>
        </r>
        <r>
          <rPr>
            <b/>
            <sz val="8"/>
            <color indexed="10"/>
            <rFont val="Tahoma"/>
            <family val="2"/>
          </rPr>
          <t xml:space="preserve"> :: </t>
        </r>
        <r>
          <rPr>
            <sz val="8"/>
            <rFont val="Tahoma"/>
            <family val="0"/>
          </rPr>
          <t xml:space="preserve">  You may use the automated calculations area above to quantify the costs savings from 
      increased employee and IT staff productivity, or enter direct estimates here.
</t>
        </r>
        <r>
          <rPr>
            <b/>
            <sz val="8"/>
            <color indexed="10"/>
            <rFont val="Tahoma"/>
            <family val="2"/>
          </rPr>
          <t xml:space="preserve"> ::  </t>
        </r>
        <r>
          <rPr>
            <sz val="8"/>
            <rFont val="Tahoma"/>
            <family val="0"/>
          </rPr>
          <t xml:space="preserve"> You may change any of the headings (e.g. 'Other') to fit the needs of your project</t>
        </r>
      </text>
    </comment>
    <comment ref="D138" authorId="0">
      <text>
        <r>
          <rPr>
            <b/>
            <sz val="8"/>
            <rFont val="Tahoma"/>
            <family val="2"/>
          </rPr>
          <t>Nucleus - Measuring Productivity:</t>
        </r>
        <r>
          <rPr>
            <sz val="8"/>
            <rFont val="Tahoma"/>
            <family val="0"/>
          </rPr>
          <t xml:space="preserve">
When the value of an indirect savings is measured, the measurement of the savings should be corrected for inefficient transfer of time. Essentially, you assume that an hour saved is not an additional hour worked. Use the following steps when valuing a change in productivity:  
 </t>
        </r>
        <r>
          <rPr>
            <b/>
            <sz val="8"/>
            <color indexed="10"/>
            <rFont val="Tahoma"/>
            <family val="2"/>
          </rPr>
          <t xml:space="preserve"> :: </t>
        </r>
        <r>
          <rPr>
            <sz val="8"/>
            <rFont val="Tahoma"/>
            <family val="0"/>
          </rPr>
          <t xml:space="preserve"> Measure or estimate the expected change in time or productivity. For example, 1000 employees saving 10 
      minutes per year equals 166.6 hours saved.
 </t>
        </r>
        <r>
          <rPr>
            <b/>
            <sz val="8"/>
            <color indexed="10"/>
            <rFont val="Tahoma"/>
            <family val="2"/>
          </rPr>
          <t xml:space="preserve"> :: </t>
        </r>
        <r>
          <rPr>
            <sz val="8"/>
            <rFont val="Tahoma"/>
            <family val="0"/>
          </rPr>
          <t xml:space="preserve"> Correct the savings using a correction factor related to the job category. When a correction factor was not 
      measurable, 0.5 was used. in the example, 166.6 hours saved becomes 83.3 additional hours worked.
 </t>
        </r>
        <r>
          <rPr>
            <b/>
            <sz val="8"/>
            <color indexed="10"/>
            <rFont val="Tahoma"/>
            <family val="2"/>
          </rPr>
          <t xml:space="preserve"> ::  </t>
        </r>
        <r>
          <rPr>
            <sz val="8"/>
            <rFont val="Tahoma"/>
            <family val="0"/>
          </rPr>
          <t>Multiply the gain by the fully loaded cost of an employee to calculate the value of the benefit.</t>
        </r>
      </text>
    </comment>
    <comment ref="G139" authorId="1">
      <text>
        <r>
          <rPr>
            <b/>
            <sz val="8"/>
            <rFont val="Tahoma"/>
            <family val="2"/>
          </rPr>
          <t>Nucleus:</t>
        </r>
        <r>
          <rPr>
            <sz val="8"/>
            <rFont val="Tahoma"/>
            <family val="2"/>
          </rPr>
          <t xml:space="preserve">
A good rule of thumb is to use the average salary + 35%</t>
        </r>
      </text>
    </comment>
    <comment ref="G140" authorId="1">
      <text>
        <r>
          <rPr>
            <b/>
            <sz val="8"/>
            <rFont val="Tahoma"/>
            <family val="2"/>
          </rPr>
          <t>Nucleus:</t>
        </r>
        <r>
          <rPr>
            <sz val="8"/>
            <rFont val="Tahoma"/>
            <family val="2"/>
          </rPr>
          <t xml:space="preserve">
Enter the amount of productive hours you expect the average employee to gain by deploying this project.</t>
        </r>
      </text>
    </comment>
    <comment ref="D141" authorId="1">
      <text>
        <r>
          <rPr>
            <b/>
            <sz val="8"/>
            <rFont val="Tahoma"/>
            <family val="2"/>
          </rPr>
          <t>Nucleus:</t>
        </r>
        <r>
          <rPr>
            <sz val="8"/>
            <rFont val="Tahoma"/>
            <family val="2"/>
          </rPr>
          <t xml:space="preserve">
The correction factor is used to correct for the inefficient transfer of time from time saved to time actually worked.  Choose a factor that best estimates the percentage of time actually worked. For example, choosing 90% assumes that employees are relatively efficient and 90% of the time saved is actually turned into productive work.</t>
        </r>
      </text>
    </comment>
    <comment ref="H142" authorId="1">
      <text>
        <r>
          <rPr>
            <b/>
            <sz val="8"/>
            <rFont val="Tahoma"/>
            <family val="2"/>
          </rPr>
          <t>Nucleus:</t>
        </r>
        <r>
          <rPr>
            <sz val="8"/>
            <rFont val="Tahoma"/>
            <family val="2"/>
          </rPr>
          <t xml:space="preserve">
Use this value to help you more accurately assess productivity benefits in the sections above.</t>
        </r>
      </text>
    </comment>
    <comment ref="H149" authorId="0">
      <text>
        <r>
          <rPr>
            <b/>
            <sz val="8"/>
            <rFont val="Tahoma"/>
            <family val="0"/>
          </rPr>
          <t>Nucleus:</t>
        </r>
        <r>
          <rPr>
            <sz val="8"/>
            <rFont val="Tahoma"/>
            <family val="0"/>
          </rPr>
          <t xml:space="preserve">
This value is derived from the discount rate entered at the top of the 'Costs' page</t>
        </r>
      </text>
    </comment>
    <comment ref="F31" authorId="0">
      <text>
        <r>
          <rPr>
            <b/>
            <sz val="8"/>
            <rFont val="Tahoma"/>
            <family val="0"/>
          </rPr>
          <t xml:space="preserve">Nucleus:
</t>
        </r>
        <r>
          <rPr>
            <sz val="8"/>
            <rFont val="Tahoma"/>
            <family val="2"/>
          </rPr>
          <t>We will begin by asking a few questions to help you get started assessing the benefits of your project. The data you enter here will be automatically converted into monetary figures and populate the detailed benefit sections below. However, If you have more detailed information than the questions permit, you can enter the numbers directly in the tables that follow this section.</t>
        </r>
        <r>
          <rPr>
            <b/>
            <sz val="8"/>
            <rFont val="Tahoma"/>
            <family val="0"/>
          </rPr>
          <t xml:space="preserve">
</t>
        </r>
        <r>
          <rPr>
            <sz val="8"/>
            <rFont val="Tahoma"/>
            <family val="2"/>
          </rPr>
          <t xml:space="preserve">
</t>
        </r>
        <r>
          <rPr>
            <b/>
            <sz val="8"/>
            <rFont val="Tahoma"/>
            <family val="2"/>
          </rPr>
          <t>Tool Tips:</t>
        </r>
        <r>
          <rPr>
            <sz val="8"/>
            <rFont val="Tahoma"/>
            <family val="2"/>
          </rPr>
          <t xml:space="preserve">
Example strategies for measuring the value of a benefit include:
</t>
        </r>
        <r>
          <rPr>
            <b/>
            <sz val="8"/>
            <color indexed="10"/>
            <rFont val="Tahoma"/>
            <family val="2"/>
          </rPr>
          <t xml:space="preserve"> ::</t>
        </r>
        <r>
          <rPr>
            <sz val="8"/>
            <rFont val="Tahoma"/>
            <family val="2"/>
          </rPr>
          <t xml:space="preserve"> Direct estimate
</t>
        </r>
        <r>
          <rPr>
            <b/>
            <sz val="8"/>
            <color indexed="10"/>
            <rFont val="Tahoma"/>
            <family val="2"/>
          </rPr>
          <t xml:space="preserve"> :: </t>
        </r>
        <r>
          <rPr>
            <sz val="8"/>
            <rFont val="Tahoma"/>
            <family val="2"/>
          </rPr>
          <t xml:space="preserve">An informal survey of the employees affected
</t>
        </r>
        <r>
          <rPr>
            <b/>
            <sz val="8"/>
            <color indexed="10"/>
            <rFont val="Tahoma"/>
            <family val="2"/>
          </rPr>
          <t xml:space="preserve"> ::</t>
        </r>
        <r>
          <rPr>
            <sz val="8"/>
            <rFont val="Tahoma"/>
            <family val="2"/>
          </rPr>
          <t xml:space="preserve"> Case study data from market research firms
</t>
        </r>
        <r>
          <rPr>
            <b/>
            <sz val="8"/>
            <color indexed="10"/>
            <rFont val="Tahoma"/>
            <family val="2"/>
          </rPr>
          <t xml:space="preserve"> ::</t>
        </r>
        <r>
          <rPr>
            <sz val="8"/>
            <rFont val="Tahoma"/>
            <family val="2"/>
          </rPr>
          <t xml:space="preserve"> Benchmarking information
</t>
        </r>
        <r>
          <rPr>
            <b/>
            <sz val="8"/>
            <color indexed="10"/>
            <rFont val="Tahoma"/>
            <family val="2"/>
          </rPr>
          <t xml:space="preserve"> ::</t>
        </r>
        <r>
          <rPr>
            <sz val="8"/>
            <rFont val="Tahoma"/>
            <family val="2"/>
          </rPr>
          <t xml:space="preserve"> Results of a pilot or test case
</t>
        </r>
        <r>
          <rPr>
            <b/>
            <sz val="8"/>
            <color indexed="10"/>
            <rFont val="Tahoma"/>
            <family val="2"/>
          </rPr>
          <t xml:space="preserve"> ::</t>
        </r>
        <r>
          <rPr>
            <sz val="8"/>
            <rFont val="Tahoma"/>
            <family val="2"/>
          </rPr>
          <t xml:space="preserve"> In-depth vendor reference interviews</t>
        </r>
      </text>
    </comment>
  </commentList>
</comments>
</file>

<file path=xl/comments8.xml><?xml version="1.0" encoding="utf-8"?>
<comments xmlns="http://schemas.openxmlformats.org/spreadsheetml/2006/main">
  <authors>
    <author>Ian Campbell</author>
    <author>Valued Sony Customer</author>
    <author>Phil Chambless, Jr.</author>
  </authors>
  <commentList>
    <comment ref="I15" authorId="0">
      <text>
        <r>
          <rPr>
            <b/>
            <sz val="8"/>
            <rFont val="Tahoma"/>
            <family val="0"/>
          </rPr>
          <t xml:space="preserve">Nucleus:
</t>
        </r>
        <r>
          <rPr>
            <sz val="8"/>
            <rFont val="Tahoma"/>
            <family val="2"/>
          </rPr>
          <t>Maintenance charges can range from 10% to 25% of the acquisition cost per year.  Include maintenance on all hardware and software (both server and desktop) associated with the application.</t>
        </r>
        <r>
          <rPr>
            <sz val="8"/>
            <rFont val="Tahoma"/>
            <family val="0"/>
          </rPr>
          <t xml:space="preserve">
</t>
        </r>
      </text>
    </comment>
    <comment ref="I16" authorId="0">
      <text>
        <r>
          <rPr>
            <b/>
            <sz val="8"/>
            <rFont val="Tahoma"/>
            <family val="0"/>
          </rPr>
          <t>Nucleus:</t>
        </r>
        <r>
          <rPr>
            <sz val="8"/>
            <rFont val="Tahoma"/>
            <family val="0"/>
          </rPr>
          <t xml:space="preserve">
This is the number of full time IS personnel needed to support the application.  Use fractional numbers if you expect to use only part of an IS person's time.</t>
        </r>
      </text>
    </comment>
    <comment ref="I8" authorId="0">
      <text>
        <r>
          <rPr>
            <b/>
            <sz val="8"/>
            <rFont val="Tahoma"/>
            <family val="0"/>
          </rPr>
          <t>Nucleus:</t>
        </r>
        <r>
          <rPr>
            <sz val="8"/>
            <rFont val="Tahoma"/>
            <family val="0"/>
          </rPr>
          <t xml:space="preserve">
The fully loaded cost is used to calculate the costs and benefits below.
Use an average for your department.  A good rule of thumb if an accurate number is not available is to use salary + 35%.</t>
        </r>
      </text>
    </comment>
    <comment ref="I12" authorId="0">
      <text>
        <r>
          <rPr>
            <b/>
            <sz val="8"/>
            <rFont val="Tahoma"/>
            <family val="2"/>
          </rPr>
          <t>Nucleus:</t>
        </r>
        <r>
          <rPr>
            <sz val="8"/>
            <rFont val="Tahoma"/>
            <family val="0"/>
          </rPr>
          <t xml:space="preserve">
Enter the total cost to purchase the application.
</t>
        </r>
      </text>
    </comment>
    <comment ref="I13" authorId="0">
      <text>
        <r>
          <rPr>
            <b/>
            <sz val="8"/>
            <rFont val="Tahoma"/>
            <family val="0"/>
          </rPr>
          <t>Nucleus:</t>
        </r>
        <r>
          <rPr>
            <sz val="8"/>
            <rFont val="Tahoma"/>
            <family val="0"/>
          </rPr>
          <t xml:space="preserve">
Enter the expected cost of consulting.</t>
        </r>
      </text>
    </comment>
    <comment ref="I14" authorId="0">
      <text>
        <r>
          <rPr>
            <b/>
            <sz val="8"/>
            <rFont val="Tahoma"/>
            <family val="0"/>
          </rPr>
          <t xml:space="preserve">Nucleus:
</t>
        </r>
        <r>
          <rPr>
            <sz val="8"/>
            <rFont val="Tahoma"/>
            <family val="2"/>
          </rPr>
          <t>Estimate the total number of servers needed.</t>
        </r>
      </text>
    </comment>
    <comment ref="E21" authorId="1">
      <text>
        <r>
          <rPr>
            <b/>
            <sz val="8"/>
            <rFont val="Tahoma"/>
            <family val="0"/>
          </rPr>
          <t>Nucleus:</t>
        </r>
        <r>
          <rPr>
            <sz val="8"/>
            <rFont val="Tahoma"/>
            <family val="0"/>
          </rPr>
          <t xml:space="preserve">
Using a standard platform for content management enables organizations to reduce the cost of developing, managing, and improving technological infrastructure.  Additionally, the IT staff will have a significant workload reduction by eliminating tedious content related tasks </t>
        </r>
      </text>
    </comment>
    <comment ref="E22" authorId="2">
      <text>
        <r>
          <rPr>
            <b/>
            <sz val="8"/>
            <rFont val="Tahoma"/>
            <family val="0"/>
          </rPr>
          <t>Nucleus:</t>
        </r>
        <r>
          <rPr>
            <sz val="8"/>
            <rFont val="Tahoma"/>
            <family val="0"/>
          </rPr>
          <t xml:space="preserve">
By empowering your business end-users with Content Management capabilities you give them greater control over the style and format of the information that is presented to the customer.  Returns in this area would include increased content author productivity, reduced time needed for approval, and increase content quality.</t>
        </r>
      </text>
    </comment>
    <comment ref="E23" authorId="1">
      <text>
        <r>
          <rPr>
            <b/>
            <sz val="8"/>
            <rFont val="Tahoma"/>
            <family val="0"/>
          </rPr>
          <t>Nucleus:</t>
        </r>
        <r>
          <rPr>
            <sz val="8"/>
            <rFont val="Tahoma"/>
            <family val="0"/>
          </rPr>
          <t xml:space="preserve">
Effective process management is a critical factor in the profitability and competitiveness of organizations.  Automation offers many benefits; however, automated processes must be flexible to change over time as the organization’s needs or data sources change, and they must also be easily monitored so that managers can track and manage problems or issues as easily as they could in a manual process.</t>
        </r>
      </text>
    </comment>
    <comment ref="E24" authorId="1">
      <text>
        <r>
          <rPr>
            <b/>
            <sz val="8"/>
            <rFont val="Tahoma"/>
            <family val="0"/>
          </rPr>
          <t>Nucleus:</t>
        </r>
        <r>
          <rPr>
            <sz val="8"/>
            <rFont val="Tahoma"/>
            <family val="0"/>
          </rPr>
          <t xml:space="preserve">
Automating portions of customer and partner communication can enable organizations to improve the quality and efficiency of relationships while reducing costs.  On the partner side, integrating inventory and process systems with partner and procurement systems enables companies to rapidly respond to changes in the business environment while managing costs of inventory and communications.</t>
        </r>
      </text>
    </comment>
    <comment ref="E25" authorId="1">
      <text>
        <r>
          <rPr>
            <b/>
            <sz val="8"/>
            <rFont val="Tahoma"/>
            <family val="0"/>
          </rPr>
          <t>Nucleus:</t>
        </r>
        <r>
          <rPr>
            <sz val="8"/>
            <rFont val="Tahoma"/>
            <family val="0"/>
          </rPr>
          <t xml:space="preserve">
By opening selected portions of their applications and data to external view, companies can reduce the cost of accessing and sharing their internal information.  </t>
        </r>
      </text>
    </comment>
    <comment ref="E26" authorId="1">
      <text>
        <r>
          <rPr>
            <b/>
            <sz val="8"/>
            <rFont val="Tahoma"/>
            <family val="0"/>
          </rPr>
          <t>Nucleus:</t>
        </r>
        <r>
          <rPr>
            <sz val="8"/>
            <rFont val="Tahoma"/>
            <family val="0"/>
          </rPr>
          <t xml:space="preserve">
Capitalization on new revenue opportunities enables organizations to increase revenues from new products or services without significant capital investment outside the investment in integration.  </t>
        </r>
      </text>
    </comment>
    <comment ref="E27" authorId="1">
      <text>
        <r>
          <rPr>
            <b/>
            <sz val="8"/>
            <rFont val="Tahoma"/>
            <family val="0"/>
          </rPr>
          <t>Nucleus:</t>
        </r>
        <r>
          <rPr>
            <sz val="8"/>
            <rFont val="Tahoma"/>
            <family val="0"/>
          </rPr>
          <t xml:space="preserve">
Other benefits include reductions in IT and administration staffing needs, increased reliability and reduced downtime, and increased sales.</t>
        </r>
      </text>
    </comment>
  </commentList>
</comments>
</file>

<file path=xl/sharedStrings.xml><?xml version="1.0" encoding="utf-8"?>
<sst xmlns="http://schemas.openxmlformats.org/spreadsheetml/2006/main" count="488" uniqueCount="308">
  <si>
    <t>Note:  To get the full report print all of the pages in</t>
  </si>
  <si>
    <t>this modeling tool by selecting "entire workbook"</t>
  </si>
  <si>
    <t>in the print dialog box.</t>
  </si>
  <si>
    <t>NPV</t>
  </si>
  <si>
    <t>Table 1</t>
  </si>
  <si>
    <t>Summary Results</t>
  </si>
  <si>
    <t>Annual return on investment (ROI)</t>
  </si>
  <si>
    <t>Payback period (years)</t>
  </si>
  <si>
    <t>Net present value (NPV)</t>
  </si>
  <si>
    <t xml:space="preserve">Average annual cost of ownership </t>
  </si>
  <si>
    <t>Total 3-year benefits</t>
  </si>
  <si>
    <t>Table 2</t>
  </si>
  <si>
    <t>Risk Assessment</t>
  </si>
  <si>
    <t>Investment rate</t>
  </si>
  <si>
    <t>Capital recovery</t>
  </si>
  <si>
    <t>Variance potential</t>
  </si>
  <si>
    <t>Table 3</t>
  </si>
  <si>
    <t>Expensed Costs</t>
  </si>
  <si>
    <t>Pre-start</t>
  </si>
  <si>
    <t>Year 1</t>
  </si>
  <si>
    <t>Year 2</t>
  </si>
  <si>
    <t>Year 3</t>
  </si>
  <si>
    <t>Software</t>
  </si>
  <si>
    <t>Hardware</t>
  </si>
  <si>
    <t>Consulting</t>
  </si>
  <si>
    <t>Personnel</t>
  </si>
  <si>
    <t>Training</t>
  </si>
  <si>
    <t>Other</t>
  </si>
  <si>
    <t>Total</t>
  </si>
  <si>
    <t>Table 4</t>
  </si>
  <si>
    <t>Depreciated Assets</t>
  </si>
  <si>
    <t>Table 5</t>
  </si>
  <si>
    <t>Depreciation Schedule</t>
  </si>
  <si>
    <t>Figure 1</t>
  </si>
  <si>
    <t>Total 3-year Costs</t>
  </si>
  <si>
    <t>Figure 2</t>
  </si>
  <si>
    <t>Total Cost of Ownership</t>
  </si>
  <si>
    <t>Average</t>
  </si>
  <si>
    <t>Initial cost</t>
  </si>
  <si>
    <t>Table 6</t>
  </si>
  <si>
    <t>Annual Benefits</t>
  </si>
  <si>
    <t>Direct</t>
  </si>
  <si>
    <t>Indirect</t>
  </si>
  <si>
    <t>Figure 3</t>
  </si>
  <si>
    <t>Total 3-year Benefits</t>
  </si>
  <si>
    <t>Figure 4</t>
  </si>
  <si>
    <t>Cumulative Benefit</t>
  </si>
  <si>
    <t>Net Benefit</t>
  </si>
  <si>
    <t>Table 7</t>
  </si>
  <si>
    <t>Financial Analysis</t>
  </si>
  <si>
    <t>Results</t>
  </si>
  <si>
    <t>Net cash flow before taxes</t>
  </si>
  <si>
    <t>Net cash flow after taxes</t>
  </si>
  <si>
    <t>Annual ROI - direct and indirect benefits</t>
  </si>
  <si>
    <t>Annual ROI - direct benefits only</t>
  </si>
  <si>
    <t>Payback (years)</t>
  </si>
  <si>
    <t>Total cost of ownership (TCO)</t>
  </si>
  <si>
    <t>Average annual cost of ownership (TCO/Y)</t>
  </si>
  <si>
    <t>3-year IRR</t>
  </si>
  <si>
    <t>Table 8</t>
  </si>
  <si>
    <t>Basic Financial Assumptions</t>
  </si>
  <si>
    <t>All government taxes</t>
  </si>
  <si>
    <t>Discount rate</t>
  </si>
  <si>
    <t>Figure 5</t>
  </si>
  <si>
    <t>Discount Rate</t>
  </si>
  <si>
    <t>Initial</t>
  </si>
  <si>
    <t>Totals</t>
  </si>
  <si>
    <t>Desktop</t>
  </si>
  <si>
    <t>Trainer cost</t>
  </si>
  <si>
    <t>Employee time</t>
  </si>
  <si>
    <t>Airfare</t>
  </si>
  <si>
    <t>Project:</t>
  </si>
  <si>
    <t>5%</t>
  </si>
  <si>
    <t>10%</t>
  </si>
  <si>
    <t>15%</t>
  </si>
  <si>
    <t>20%</t>
  </si>
  <si>
    <t>25%</t>
  </si>
  <si>
    <t>Net cash flow after taxes (direct only)</t>
  </si>
  <si>
    <t>Direct mail and Webcast</t>
  </si>
  <si>
    <t>Telemarketing</t>
  </si>
  <si>
    <t>Components - First year</t>
  </si>
  <si>
    <t>Components - Second year</t>
  </si>
  <si>
    <t>Components - Third year</t>
  </si>
  <si>
    <t>Company Name</t>
  </si>
  <si>
    <t>SUMMARY</t>
  </si>
  <si>
    <t>ANNUAL BENEFITS</t>
  </si>
  <si>
    <t>DEPRECIATION SCHEDULE</t>
  </si>
  <si>
    <t>EXPENSED COSTS</t>
  </si>
  <si>
    <t>FINANCIAL ANALYSIS</t>
  </si>
  <si>
    <t>FINANCIAL ASSUMPTIONS</t>
  </si>
  <si>
    <t>DEPRECIATED ASSETS</t>
  </si>
  <si>
    <t>TOTAL THREE-YEAR BENEFITS</t>
  </si>
  <si>
    <t>TOTAL THREE-YEAR COSTS</t>
  </si>
  <si>
    <t>TOTAL COST OF OWNERSHIP</t>
  </si>
  <si>
    <t>NET PRESENT VALUE</t>
  </si>
  <si>
    <t>SOFTWARE - EXPENSED</t>
  </si>
  <si>
    <t>SOFTWARE - DEPRECIATED</t>
  </si>
  <si>
    <t>HARDWARE - EXPENSED</t>
  </si>
  <si>
    <t>CONSULTING</t>
  </si>
  <si>
    <t>PERSONNEL</t>
  </si>
  <si>
    <t>TRAINING</t>
  </si>
  <si>
    <t>OTHER</t>
  </si>
  <si>
    <t>DIRECT</t>
  </si>
  <si>
    <t>INDIRECT</t>
  </si>
  <si>
    <t>CUMULATIVE BENEFIT</t>
  </si>
  <si>
    <t>HARDWARE - DEPRECIATED</t>
  </si>
  <si>
    <t>Financial Impact Analysis</t>
  </si>
  <si>
    <t>Net Value Derived</t>
  </si>
  <si>
    <t>Total as of end of year 1</t>
  </si>
  <si>
    <t>Total as of end of year 2</t>
  </si>
  <si>
    <t>Total as of end of year 3</t>
  </si>
  <si>
    <t>Used for chart at left!</t>
  </si>
  <si>
    <t>Initial Cost</t>
  </si>
  <si>
    <t>Average Monthly Benefit</t>
  </si>
  <si>
    <t>Accounting Rate of Return</t>
  </si>
  <si>
    <t>Number of shares outstanding:</t>
  </si>
  <si>
    <t>Enter # Shares Here</t>
  </si>
  <si>
    <t>Impact in year 1</t>
  </si>
  <si>
    <t>Impact in year 2</t>
  </si>
  <si>
    <t>Impact in year 3</t>
  </si>
  <si>
    <t>Benefits</t>
  </si>
  <si>
    <t>Costs</t>
  </si>
  <si>
    <t>Payback Period in Years</t>
  </si>
  <si>
    <t>Calculation area (DO NOT DELETE)</t>
  </si>
  <si>
    <t>Basic Assumptions</t>
  </si>
  <si>
    <t>Fully loaded cost of an "average" employee</t>
  </si>
  <si>
    <t>Cost Information</t>
  </si>
  <si>
    <t>Cost data</t>
  </si>
  <si>
    <t>Total cost of server software</t>
  </si>
  <si>
    <t>Consulting costs</t>
  </si>
  <si>
    <t>Hardware costs</t>
  </si>
  <si>
    <t>Maintenance cost per year</t>
  </si>
  <si>
    <t>Number of IS personnel needed</t>
  </si>
  <si>
    <t>Benefit Information</t>
  </si>
  <si>
    <t xml:space="preserve">Benefit Data </t>
  </si>
  <si>
    <t>Other benefits</t>
  </si>
  <si>
    <t>Financial Calculations</t>
  </si>
  <si>
    <t>Total savings over three years</t>
  </si>
  <si>
    <t>Average monthly benefit</t>
  </si>
  <si>
    <t>Quick Financial Analysis</t>
  </si>
  <si>
    <t>TOTAL PERSONNEL</t>
  </si>
  <si>
    <t>TOTAL TRAINING</t>
  </si>
  <si>
    <t>TOTAL CONSULTING</t>
  </si>
  <si>
    <t>TOTAL HARDWARE - DEPRECIATED</t>
  </si>
  <si>
    <t>TOTAL HARDWARE - EXPENSED</t>
  </si>
  <si>
    <t>TOTAL SOFTWARE - DEPRECIATED</t>
  </si>
  <si>
    <t>TOTAL SOFTWARE - EXPENSED</t>
  </si>
  <si>
    <t>TOTAL - DIRECT</t>
  </si>
  <si>
    <t>Graphics</t>
  </si>
  <si>
    <t>Cost Calculations</t>
  </si>
  <si>
    <t>DETAILED CALCULATIONS</t>
  </si>
  <si>
    <t>TOTAL - INDIRECT</t>
  </si>
  <si>
    <t>Basic Financial Information</t>
  </si>
  <si>
    <t>PROJECT INFORMATION</t>
  </si>
  <si>
    <t>Product server license charges</t>
  </si>
  <si>
    <t>Product per-user charges</t>
  </si>
  <si>
    <t>Database</t>
  </si>
  <si>
    <t>Operating system software</t>
  </si>
  <si>
    <t>Additional network software</t>
  </si>
  <si>
    <t>Additional server software</t>
  </si>
  <si>
    <t>Server costs depreciated</t>
  </si>
  <si>
    <t>Per-user costs depreciated</t>
  </si>
  <si>
    <t>Server hardware costs</t>
  </si>
  <si>
    <t>Network upgrades</t>
  </si>
  <si>
    <t>Initial deployment consulting</t>
  </si>
  <si>
    <t>Integration</t>
  </si>
  <si>
    <t>Future project based</t>
  </si>
  <si>
    <t>Ongoing</t>
  </si>
  <si>
    <t xml:space="preserve">     Management</t>
  </si>
  <si>
    <t xml:space="preserve">     Employee staff</t>
  </si>
  <si>
    <t xml:space="preserve">     Deployment</t>
  </si>
  <si>
    <t xml:space="preserve">     Administrators</t>
  </si>
  <si>
    <t xml:space="preserve">     Accounting</t>
  </si>
  <si>
    <t>Outside location costs</t>
  </si>
  <si>
    <t>Y2 Dep</t>
  </si>
  <si>
    <t>Y3 Dep</t>
  </si>
  <si>
    <t>Y1 Dep</t>
  </si>
  <si>
    <t>Improved technology management</t>
  </si>
  <si>
    <t xml:space="preserve">  Reduced IT employee training</t>
  </si>
  <si>
    <t>Improved process management</t>
  </si>
  <si>
    <t xml:space="preserve">  Increased worker productivity</t>
  </si>
  <si>
    <t>Improved customer and partner communication</t>
  </si>
  <si>
    <t>Improved information organization and access</t>
  </si>
  <si>
    <t xml:space="preserve">  Lower employee turnover</t>
  </si>
  <si>
    <t>Capitalization on new revenue opportunities</t>
  </si>
  <si>
    <t xml:space="preserve">  Profit on additional revenue</t>
  </si>
  <si>
    <t>Fully loaded cost per year</t>
  </si>
  <si>
    <t>Expected increase in productivity per year (in hours)</t>
  </si>
  <si>
    <t>Correction factor</t>
  </si>
  <si>
    <t>Value of increased productivity</t>
  </si>
  <si>
    <t>Accounts receivable days before technology</t>
  </si>
  <si>
    <t>Expected accounts receivable days after technology</t>
  </si>
  <si>
    <t>Cost of capital</t>
  </si>
  <si>
    <t>Yearly interest savings</t>
  </si>
  <si>
    <t>Make as many copies of this section as needed.</t>
  </si>
  <si>
    <t>Current Calculation</t>
  </si>
  <si>
    <t>Your company or group name:</t>
  </si>
  <si>
    <t>Project name:</t>
  </si>
  <si>
    <t>Date project starts:</t>
  </si>
  <si>
    <t>Tax rate:</t>
  </si>
  <si>
    <t>Discount rate:</t>
  </si>
  <si>
    <t>ROI:</t>
  </si>
  <si>
    <t>Payback (Y):</t>
  </si>
  <si>
    <t>NPV:</t>
  </si>
  <si>
    <t>Other - Initial year</t>
  </si>
  <si>
    <t>Components - Initial year</t>
  </si>
  <si>
    <t>Maintenance fees</t>
  </si>
  <si>
    <t>Annual billings</t>
  </si>
  <si>
    <t>Total per period</t>
  </si>
  <si>
    <t>Server - Initial year</t>
  </si>
  <si>
    <t>Network - Initial year</t>
  </si>
  <si>
    <t>Mainframe - Initial year</t>
  </si>
  <si>
    <t>Inside consulting</t>
  </si>
  <si>
    <t>Outside consulting</t>
  </si>
  <si>
    <t xml:space="preserve">  Reduced administrative overhead</t>
  </si>
  <si>
    <t xml:space="preserve">  Reduced cost of errors and omissions</t>
  </si>
  <si>
    <t xml:space="preserve">  Reduced communication costs</t>
  </si>
  <si>
    <t xml:space="preserve">  Reduced employee hiring, training costs</t>
  </si>
  <si>
    <t xml:space="preserve">  Improved working capital</t>
  </si>
  <si>
    <t xml:space="preserve">  Reduced cost of regulatory filing and approval</t>
  </si>
  <si>
    <t xml:space="preserve">  Improved inventory management</t>
  </si>
  <si>
    <t xml:space="preserve">  Reduced logistics costs</t>
  </si>
  <si>
    <t xml:space="preserve">  Reduced product rework</t>
  </si>
  <si>
    <t xml:space="preserve">  Profit on increased revenue</t>
  </si>
  <si>
    <t xml:space="preserve">  Reduced customer care costs</t>
  </si>
  <si>
    <t xml:space="preserve">  Increased customer retention</t>
  </si>
  <si>
    <t xml:space="preserve">  Reduced marketing costs</t>
  </si>
  <si>
    <t xml:space="preserve">  Reduced/managed time to market</t>
  </si>
  <si>
    <t xml:space="preserve">  Reduced employee training costs</t>
  </si>
  <si>
    <t>Average yearly cost of ownership</t>
  </si>
  <si>
    <t>Total benefits</t>
  </si>
  <si>
    <t>Total costs</t>
  </si>
  <si>
    <t>Net value derived</t>
  </si>
  <si>
    <t>Net average benefit</t>
  </si>
  <si>
    <t>Net value/initial cost</t>
  </si>
  <si>
    <t>Impact on Earnings per Share</t>
  </si>
  <si>
    <t>Net yearly value derived</t>
  </si>
  <si>
    <t>Impact on earnings per share</t>
  </si>
  <si>
    <t>Increased IT Staff Productivity</t>
  </si>
  <si>
    <t>Personnel Savings</t>
  </si>
  <si>
    <t>Increased Content Author/Editor Productivity</t>
  </si>
  <si>
    <t>Reduced Paper and Printing Costs</t>
  </si>
  <si>
    <t>Reduced paper and printing costs</t>
  </si>
  <si>
    <t>Reduced integration costs</t>
  </si>
  <si>
    <t>Reduced maintenance costs</t>
  </si>
  <si>
    <t>Reduced employee training costs</t>
  </si>
  <si>
    <t xml:space="preserve">  Reduced development time</t>
  </si>
  <si>
    <t xml:space="preserve">  Eliminated inaccurate content</t>
  </si>
  <si>
    <t>Improved content authoring and editing</t>
  </si>
  <si>
    <t xml:space="preserve">  Increased author/editor productivity</t>
  </si>
  <si>
    <t xml:space="preserve">  Reduced time for content approval</t>
  </si>
  <si>
    <t xml:space="preserve">  Improved quality of content</t>
  </si>
  <si>
    <t xml:space="preserve">  Other</t>
  </si>
  <si>
    <t xml:space="preserve">  Productivity gained by file sharing</t>
  </si>
  <si>
    <t xml:space="preserve">  Increased sharing of content</t>
  </si>
  <si>
    <t xml:space="preserve">  Increased IT staff productivity</t>
  </si>
  <si>
    <t>QUESTIONS TO DETERMINE BASIC PROJECT COSTS</t>
  </si>
  <si>
    <t xml:space="preserve">   What is the cost per license?</t>
  </si>
  <si>
    <t xml:space="preserve">   What is the total cost of hardware you will purchase for your project?</t>
  </si>
  <si>
    <t xml:space="preserve">   What is the initial cost of consulting for your project?</t>
  </si>
  <si>
    <t xml:space="preserve">   How many IT employees will work on implementing your project?</t>
  </si>
  <si>
    <t xml:space="preserve">   How many hours will each employee spend implementing your project?</t>
  </si>
  <si>
    <t xml:space="preserve">   What is the average annual fully loaded cost of an IT employee?</t>
  </si>
  <si>
    <t>Software Costs</t>
  </si>
  <si>
    <t>Hardware Costs</t>
  </si>
  <si>
    <t>Consulting Costs</t>
  </si>
  <si>
    <t>Personnel Costs</t>
  </si>
  <si>
    <t>Training Costs</t>
  </si>
  <si>
    <t>Other Costs</t>
  </si>
  <si>
    <t>TOTAL OTHER</t>
  </si>
  <si>
    <t xml:space="preserve">   How many software licenses will you purchase for this project?</t>
  </si>
  <si>
    <t>Initial Software and Hardware Purchases</t>
  </si>
  <si>
    <t>Initial Consulting and IT Staff Costs</t>
  </si>
  <si>
    <t xml:space="preserve">   What is the annual maintenance rate for your new hardware?</t>
  </si>
  <si>
    <t xml:space="preserve">   What is the annual maintenance rate for your new software?</t>
  </si>
  <si>
    <t xml:space="preserve">   How many IT employees will work on maintaining your project?</t>
  </si>
  <si>
    <t>Ongoing Project Maintenance Costs</t>
  </si>
  <si>
    <t xml:space="preserve">     IT</t>
  </si>
  <si>
    <t>Benefit Identification</t>
  </si>
  <si>
    <t>Benefits Assessment</t>
  </si>
  <si>
    <t xml:space="preserve">   By how much will you be able to decrease or eliminate these costs?</t>
  </si>
  <si>
    <t xml:space="preserve">   How much do you spend annually on printing, mailing, and copying?</t>
  </si>
  <si>
    <t xml:space="preserve">   What is the average annual fully loaded cost of a new employee?</t>
  </si>
  <si>
    <t xml:space="preserve">   How many new hires can you avoid by deploying Content Management?</t>
  </si>
  <si>
    <t xml:space="preserve">   How many IT employees do you have?</t>
  </si>
  <si>
    <t xml:space="preserve">   How many content authors/editors do you have?</t>
  </si>
  <si>
    <t xml:space="preserve">   What is the average annual fully loaded cost of an author/editor?</t>
  </si>
  <si>
    <t xml:space="preserve">   How many productive hours per month will each author/editor work?</t>
  </si>
  <si>
    <t>QUESTIONS TO DETERMINE BASIC PROJECT BENEFITS</t>
  </si>
  <si>
    <t>DIRECT BENEFITS</t>
  </si>
  <si>
    <t>INDIRECT BENEFITS</t>
  </si>
  <si>
    <t xml:space="preserve"> Calculating the value of productivity</t>
  </si>
  <si>
    <t xml:space="preserve"> Calculating a change in working capital</t>
  </si>
  <si>
    <t>Sensitivity Analysis:  Net Present Value</t>
  </si>
  <si>
    <t>Personnel savings</t>
  </si>
  <si>
    <t xml:space="preserve">Return on Investment (ROI) </t>
  </si>
  <si>
    <t>Payback Period (Years)</t>
  </si>
  <si>
    <t xml:space="preserve">Net present Value (NPV) </t>
  </si>
  <si>
    <t>Net Present Value (NPV)</t>
  </si>
  <si>
    <t>Payback (Years)</t>
  </si>
  <si>
    <t>Average Annual Cost of Ownership</t>
  </si>
  <si>
    <t>3-Year IRR</t>
  </si>
  <si>
    <t xml:space="preserve">   How much time can they save by reducing content management tasks?</t>
  </si>
  <si>
    <t>Reduced Archive Costs</t>
  </si>
  <si>
    <t>Reduced archive costs</t>
  </si>
  <si>
    <t xml:space="preserve">   How much do you spend annually on archiving?</t>
  </si>
  <si>
    <t xml:space="preserve">   By how much will you be able to decrease these costs?</t>
  </si>
  <si>
    <t>Digitech Systems Content Management</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</si>
</sst>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Red]\(#,##0.0\)"/>
    <numFmt numFmtId="166" formatCode="#,##0.000_);[Red]\(#,##0.000\)"/>
    <numFmt numFmtId="167" formatCode="#,##0.0000_);[Red]\(#,##0.0000\)"/>
    <numFmt numFmtId="168" formatCode="0.0000"/>
    <numFmt numFmtId="169" formatCode="0.000"/>
    <numFmt numFmtId="170" formatCode="0.00000000"/>
    <numFmt numFmtId="171" formatCode="0.0000000"/>
    <numFmt numFmtId="172" formatCode="0.000000"/>
    <numFmt numFmtId="173" formatCode="0.00000"/>
    <numFmt numFmtId="174" formatCode="0.0"/>
    <numFmt numFmtId="175" formatCode="0_);\(0\)"/>
    <numFmt numFmtId="176" formatCode="&quot;$&quot;#,##0"/>
    <numFmt numFmtId="177" formatCode="0.0_);\(0.0\)"/>
    <numFmt numFmtId="178" formatCode="0.00_);\(0.00\)"/>
    <numFmt numFmtId="179" formatCode="0.000%"/>
    <numFmt numFmtId="180" formatCode="0.0000%"/>
    <numFmt numFmtId="181" formatCode="&quot;Yes&quot;;&quot;Yes&quot;;&quot;No&quot;"/>
    <numFmt numFmtId="182" formatCode="&quot;True&quot;;&quot;True&quot;;&quot;False&quot;"/>
    <numFmt numFmtId="183" formatCode="&quot;On&quot;;&quot;On&quot;;&quot;Off&quot;"/>
    <numFmt numFmtId="184" formatCode="_(* #,##0.0_);_(* \(#,##0.0\);_(* &quot;-&quot;??_);_(@_)"/>
    <numFmt numFmtId="185" formatCode="_(* #,##0_);_(* \(#,##0\);_(* &quot;-&quot;??_);_(@_)"/>
    <numFmt numFmtId="186" formatCode="_(* #,##0.0_);_(* \(#,##0.0\);_(* &quot;-&quot;?_);_(@_)"/>
    <numFmt numFmtId="187" formatCode="#,##0.0_);\(#,##0.0\)"/>
    <numFmt numFmtId="188" formatCode="#,##0.000_);\(#,##0.000\)"/>
    <numFmt numFmtId="189" formatCode="#,##0.0000_);\(#,##0.0000\)"/>
    <numFmt numFmtId="190" formatCode="mmmm\ d\,\ yyyy"/>
    <numFmt numFmtId="191" formatCode="dd\-mmm\-yy"/>
    <numFmt numFmtId="192" formatCode="&quot;$&quot;#,##0.000"/>
    <numFmt numFmtId="193" formatCode="&quot;$&quot;#,##0.00"/>
    <numFmt numFmtId="194" formatCode="#,##0.0"/>
    <numFmt numFmtId="195" formatCode="#,##0.000"/>
    <numFmt numFmtId="196" formatCode="#,##0.0000"/>
    <numFmt numFmtId="197" formatCode="#\ &quot;months&quot;"/>
    <numFmt numFmtId="198" formatCode="#\ &quot;years&quot;"/>
    <numFmt numFmtId="199" formatCode="0.0\ &quot;years&quot;"/>
    <numFmt numFmtId="200" formatCode="&quot;$&quot;#,##0.0000"/>
    <numFmt numFmtId="201" formatCode="#\ &quot;licenses&quot;"/>
    <numFmt numFmtId="202" formatCode="#\ &quot;employees&quot;"/>
    <numFmt numFmtId="203" formatCode="#.0\ &quot;hours&quot;"/>
    <numFmt numFmtId="204" formatCode="#\ &quot;managers&quot;"/>
    <numFmt numFmtId="205" formatCode="m/d/yy"/>
    <numFmt numFmtId="206" formatCode="#0\ &quot;licenses&quot;"/>
    <numFmt numFmtId="207" formatCode="#0\ &quot;employees&quot;"/>
    <numFmt numFmtId="208" formatCode="#0\ &quot;hours&quot;"/>
    <numFmt numFmtId="209" formatCode="#0\ &quot;emails &quot;"/>
    <numFmt numFmtId="210" formatCode="#\ &quot;emails&quot;"/>
    <numFmt numFmtId="211" formatCode="#0\ &quot;%  &quot;"/>
    <numFmt numFmtId="212" formatCode="#0.0\ &quot;employees&quot;"/>
    <numFmt numFmtId="213" formatCode="#0&quot;% &quot;"/>
    <numFmt numFmtId="214" formatCode="#0&quot;%&quot;"/>
    <numFmt numFmtId="215" formatCode="#0.0\ &quot;hours&quot;"/>
    <numFmt numFmtId="216" formatCode="mmmm\ yyyy"/>
    <numFmt numFmtId="217" formatCode="#.0\ &quot;employees&quot;"/>
  </numFmts>
  <fonts count="70">
    <font>
      <sz val="10"/>
      <name val="Arial"/>
      <family val="0"/>
    </font>
    <font>
      <u val="single"/>
      <sz val="10"/>
      <color indexed="36"/>
      <name val="Arial"/>
      <family val="0"/>
    </font>
    <font>
      <u val="single"/>
      <sz val="10"/>
      <color indexed="12"/>
      <name val="Arial"/>
      <family val="0"/>
    </font>
    <font>
      <b/>
      <sz val="10"/>
      <name val="Verdana"/>
      <family val="2"/>
    </font>
    <font>
      <sz val="8"/>
      <name val="Verdana"/>
      <family val="2"/>
    </font>
    <font>
      <sz val="10"/>
      <name val="Verdana"/>
      <family val="2"/>
    </font>
    <font>
      <b/>
      <sz val="8"/>
      <name val="Verdana"/>
      <family val="2"/>
    </font>
    <font>
      <sz val="8"/>
      <color indexed="8"/>
      <name val="Verdana"/>
      <family val="2"/>
    </font>
    <font>
      <b/>
      <sz val="8"/>
      <color indexed="8"/>
      <name val="Verdana"/>
      <family val="2"/>
    </font>
    <font>
      <b/>
      <sz val="8"/>
      <color indexed="10"/>
      <name val="Verdana"/>
      <family val="2"/>
    </font>
    <font>
      <sz val="10"/>
      <color indexed="63"/>
      <name val="Verdana"/>
      <family val="2"/>
    </font>
    <font>
      <b/>
      <sz val="10"/>
      <color indexed="63"/>
      <name val="Verdana"/>
      <family val="2"/>
    </font>
    <font>
      <sz val="8"/>
      <color indexed="9"/>
      <name val="Verdana"/>
      <family val="2"/>
    </font>
    <font>
      <b/>
      <sz val="8"/>
      <color indexed="9"/>
      <name val="Verdana"/>
      <family val="2"/>
    </font>
    <font>
      <sz val="8"/>
      <name val="Times New Roman"/>
      <family val="1"/>
    </font>
    <font>
      <b/>
      <sz val="8"/>
      <name val="Tahoma"/>
      <family val="0"/>
    </font>
    <font>
      <sz val="8"/>
      <name val="Tahoma"/>
      <family val="0"/>
    </font>
    <font>
      <b/>
      <sz val="11"/>
      <color indexed="10"/>
      <name val="Verdana"/>
      <family val="2"/>
    </font>
    <font>
      <sz val="8"/>
      <name val="Arial"/>
      <family val="2"/>
    </font>
    <font>
      <sz val="8.5"/>
      <name val="Arial"/>
      <family val="0"/>
    </font>
    <font>
      <sz val="8.25"/>
      <name val="Arial"/>
      <family val="0"/>
    </font>
    <font>
      <sz val="5"/>
      <name val="Verdana"/>
      <family val="2"/>
    </font>
    <font>
      <sz val="10"/>
      <color indexed="9"/>
      <name val="Arial"/>
      <family val="2"/>
    </font>
    <font>
      <sz val="8"/>
      <color indexed="63"/>
      <name val="Arial"/>
      <family val="2"/>
    </font>
    <font>
      <b/>
      <sz val="16"/>
      <name val="Verdana"/>
      <family val="2"/>
    </font>
    <font>
      <b/>
      <sz val="16"/>
      <name val="Arial"/>
      <family val="2"/>
    </font>
    <font>
      <sz val="10"/>
      <color indexed="9"/>
      <name val="Verdana"/>
      <family val="2"/>
    </font>
    <font>
      <b/>
      <sz val="9"/>
      <color indexed="10"/>
      <name val="Verdana"/>
      <family val="2"/>
    </font>
    <font>
      <sz val="8"/>
      <color indexed="10"/>
      <name val="Verdana"/>
      <family val="2"/>
    </font>
    <font>
      <sz val="8"/>
      <color indexed="47"/>
      <name val="Verdana"/>
      <family val="2"/>
    </font>
    <font>
      <b/>
      <sz val="8"/>
      <name val="Arial"/>
      <family val="2"/>
    </font>
    <font>
      <i/>
      <sz val="8"/>
      <name val="Verdana"/>
      <family val="2"/>
    </font>
    <font>
      <b/>
      <sz val="8"/>
      <color indexed="10"/>
      <name val="Tahoma"/>
      <family val="2"/>
    </font>
    <font>
      <sz val="8"/>
      <color indexed="10"/>
      <name val="Tahoma"/>
      <family val="2"/>
    </font>
    <font>
      <sz val="6"/>
      <name val="Verdana"/>
      <family val="2"/>
    </font>
    <font>
      <b/>
      <sz val="16"/>
      <color indexed="10"/>
      <name val="Arial"/>
      <family val="2"/>
    </font>
    <font>
      <b/>
      <sz val="10"/>
      <name val="Arial"/>
      <family val="0"/>
    </font>
    <font>
      <sz val="10"/>
      <color indexed="55"/>
      <name val="Arial"/>
      <family val="2"/>
    </font>
    <font>
      <sz val="8"/>
      <color indexed="10"/>
      <name val="Arial"/>
      <family val="2"/>
    </font>
    <font>
      <sz val="10"/>
      <name val="Arial Narrow"/>
      <family val="2"/>
    </font>
    <font>
      <sz val="10"/>
      <color indexed="47"/>
      <name val="Arial"/>
      <family val="2"/>
    </font>
    <font>
      <sz val="6"/>
      <name val="Arial"/>
      <family val="2"/>
    </font>
    <font>
      <b/>
      <sz val="9"/>
      <name val="Arial"/>
      <family val="2"/>
    </font>
    <font>
      <sz val="5.25"/>
      <name val="Arial"/>
      <family val="0"/>
    </font>
    <font>
      <b/>
      <sz val="4.5"/>
      <name val="Arial"/>
      <family val="0"/>
    </font>
    <font>
      <sz val="5.75"/>
      <name val="Arial"/>
      <family val="0"/>
    </font>
    <font>
      <sz val="8.25"/>
      <name val="Verdana"/>
      <family val="2"/>
    </font>
    <font>
      <sz val="5.5"/>
      <name val="Arial"/>
      <family val="0"/>
    </font>
    <font>
      <sz val="8"/>
      <color indexed="22"/>
      <name val="Arial"/>
      <family val="2"/>
    </font>
    <font>
      <sz val="10"/>
      <color indexed="22"/>
      <name val="Arial"/>
      <family val="2"/>
    </font>
    <font>
      <sz val="10"/>
      <color indexed="8"/>
      <name val="Arial"/>
      <family val="2"/>
    </font>
    <font>
      <sz val="8"/>
      <color indexed="9"/>
      <name val="Arial"/>
      <family val="2"/>
    </font>
    <font>
      <sz val="10"/>
      <color indexed="10"/>
      <name val="Arial"/>
      <family val="2"/>
    </font>
    <font>
      <b/>
      <sz val="10"/>
      <color indexed="10"/>
      <name val="Arial"/>
      <family val="2"/>
    </font>
    <font>
      <b/>
      <sz val="8"/>
      <color indexed="9"/>
      <name val="Arial"/>
      <family val="2"/>
    </font>
    <font>
      <b/>
      <i/>
      <sz val="10"/>
      <color indexed="10"/>
      <name val="Arial"/>
      <family val="2"/>
    </font>
    <font>
      <b/>
      <i/>
      <sz val="10"/>
      <color indexed="12"/>
      <name val="Arial"/>
      <family val="2"/>
    </font>
    <font>
      <sz val="11.5"/>
      <name val="Arial"/>
      <family val="0"/>
    </font>
    <font>
      <i/>
      <sz val="10"/>
      <name val="Verdana"/>
      <family val="2"/>
    </font>
    <font>
      <b/>
      <sz val="10"/>
      <color indexed="10"/>
      <name val="Verdana"/>
      <family val="2"/>
    </font>
    <font>
      <sz val="10"/>
      <color indexed="10"/>
      <name val="Verdana"/>
      <family val="2"/>
    </font>
    <font>
      <sz val="9"/>
      <name val="Verdana"/>
      <family val="2"/>
    </font>
    <font>
      <b/>
      <sz val="9"/>
      <name val="Verdana"/>
      <family val="2"/>
    </font>
    <font>
      <b/>
      <sz val="18"/>
      <color indexed="8"/>
      <name val="Verdana"/>
      <family val="2"/>
    </font>
    <font>
      <sz val="18"/>
      <color indexed="8"/>
      <name val="Verdana"/>
      <family val="2"/>
    </font>
    <font>
      <sz val="6.5"/>
      <color indexed="10"/>
      <name val="Verdana"/>
      <family val="2"/>
    </font>
    <font>
      <sz val="6.5"/>
      <color indexed="8"/>
      <name val="Verdana"/>
      <family val="2"/>
    </font>
    <font>
      <sz val="5"/>
      <color indexed="8"/>
      <name val="Verdana"/>
      <family val="2"/>
    </font>
    <font>
      <b/>
      <sz val="11"/>
      <color indexed="8"/>
      <name val="Verdana"/>
      <family val="2"/>
    </font>
    <font>
      <sz val="9"/>
      <color indexed="8"/>
      <name val="Verdana"/>
      <family val="2"/>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55"/>
        <bgColor indexed="64"/>
      </patternFill>
    </fill>
  </fills>
  <borders count="20">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color indexed="22"/>
      </bottom>
    </border>
    <border>
      <left>
        <color indexed="63"/>
      </left>
      <right>
        <color indexed="63"/>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04">
    <xf numFmtId="0" fontId="0" fillId="0" borderId="0" xfId="0" applyAlignment="1">
      <alignment/>
    </xf>
    <xf numFmtId="0" fontId="0" fillId="0" borderId="0" xfId="0" applyFill="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6" fillId="0" borderId="0" xfId="0" applyFont="1" applyFill="1" applyBorder="1" applyAlignment="1">
      <alignment horizontal="center"/>
    </xf>
    <xf numFmtId="0" fontId="0" fillId="0" borderId="0" xfId="0" applyFill="1" applyAlignment="1" applyProtection="1">
      <alignment/>
      <protection/>
    </xf>
    <xf numFmtId="0" fontId="10" fillId="0" borderId="0" xfId="0" applyFont="1" applyFill="1" applyBorder="1" applyAlignment="1" applyProtection="1">
      <alignment/>
      <protection/>
    </xf>
    <xf numFmtId="0" fontId="5" fillId="0" borderId="0" xfId="0" applyFont="1" applyFill="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5" fillId="0"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horizontal="right"/>
      <protection/>
    </xf>
    <xf numFmtId="9" fontId="4" fillId="0" borderId="0" xfId="0" applyNumberFormat="1"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0" fontId="11" fillId="0" borderId="0" xfId="0" applyFont="1" applyFill="1" applyBorder="1" applyAlignment="1" applyProtection="1">
      <alignment/>
      <protection/>
    </xf>
    <xf numFmtId="0" fontId="3" fillId="0" borderId="1" xfId="0" applyFont="1" applyFill="1" applyBorder="1" applyAlignment="1" applyProtection="1">
      <alignment horizontal="left"/>
      <protection/>
    </xf>
    <xf numFmtId="0" fontId="3" fillId="0" borderId="1" xfId="0" applyFont="1" applyFill="1" applyBorder="1" applyAlignment="1" applyProtection="1">
      <alignment horizontal="center"/>
      <protection/>
    </xf>
    <xf numFmtId="0" fontId="3"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4" fillId="0" borderId="0" xfId="0" applyFont="1" applyFill="1" applyBorder="1" applyAlignment="1" applyProtection="1">
      <alignment horizontal="left"/>
      <protection/>
    </xf>
    <xf numFmtId="9" fontId="6" fillId="0" borderId="0" xfId="0" applyNumberFormat="1" applyFont="1" applyFill="1" applyBorder="1" applyAlignment="1" applyProtection="1">
      <alignment horizontal="left"/>
      <protection/>
    </xf>
    <xf numFmtId="14" fontId="4" fillId="0" borderId="0" xfId="0" applyNumberFormat="1" applyFont="1" applyFill="1" applyBorder="1" applyAlignment="1" applyProtection="1">
      <alignment/>
      <protection/>
    </xf>
    <xf numFmtId="178" fontId="6" fillId="0" borderId="0" xfId="0" applyNumberFormat="1" applyFont="1" applyFill="1" applyBorder="1" applyAlignment="1" applyProtection="1">
      <alignment horizontal="left"/>
      <protection/>
    </xf>
    <xf numFmtId="5" fontId="4" fillId="0" borderId="0" xfId="0" applyNumberFormat="1" applyFont="1" applyFill="1" applyBorder="1" applyAlignment="1" applyProtection="1">
      <alignment horizontal="right"/>
      <protection/>
    </xf>
    <xf numFmtId="37" fontId="6" fillId="0" borderId="0" xfId="0" applyNumberFormat="1" applyFont="1" applyFill="1" applyBorder="1" applyAlignment="1" applyProtection="1">
      <alignment horizontal="left"/>
      <protection/>
    </xf>
    <xf numFmtId="0" fontId="4" fillId="0" borderId="1" xfId="0" applyFont="1" applyFill="1" applyBorder="1" applyAlignment="1" applyProtection="1">
      <alignment horizontal="left"/>
      <protection/>
    </xf>
    <xf numFmtId="37" fontId="6" fillId="0" borderId="1" xfId="0" applyNumberFormat="1" applyFont="1" applyFill="1" applyBorder="1" applyAlignment="1" applyProtection="1">
      <alignment horizontal="left"/>
      <protection/>
    </xf>
    <xf numFmtId="5" fontId="4" fillId="0" borderId="1" xfId="0" applyNumberFormat="1" applyFont="1" applyFill="1" applyBorder="1" applyAlignment="1" applyProtection="1">
      <alignment horizontal="right"/>
      <protection/>
    </xf>
    <xf numFmtId="0" fontId="5" fillId="0" borderId="0" xfId="0" applyFont="1" applyFill="1" applyBorder="1" applyAlignment="1" applyProtection="1">
      <alignment horizontal="left"/>
      <protection/>
    </xf>
    <xf numFmtId="37" fontId="3" fillId="0" borderId="0" xfId="0" applyNumberFormat="1" applyFont="1" applyFill="1" applyBorder="1" applyAlignment="1" applyProtection="1">
      <alignment horizontal="left"/>
      <protection/>
    </xf>
    <xf numFmtId="5" fontId="5" fillId="0" borderId="0" xfId="0" applyNumberFormat="1" applyFont="1" applyFill="1" applyBorder="1" applyAlignment="1" applyProtection="1">
      <alignment horizontal="right"/>
      <protection/>
    </xf>
    <xf numFmtId="0" fontId="5" fillId="0" borderId="1" xfId="0" applyFont="1" applyFill="1" applyBorder="1" applyAlignment="1" applyProtection="1">
      <alignment horizontal="left"/>
      <protection/>
    </xf>
    <xf numFmtId="37" fontId="3" fillId="0" borderId="1" xfId="0" applyNumberFormat="1" applyFont="1" applyFill="1" applyBorder="1" applyAlignment="1" applyProtection="1">
      <alignment horizontal="left"/>
      <protection/>
    </xf>
    <xf numFmtId="5" fontId="5" fillId="0" borderId="1" xfId="0" applyNumberFormat="1" applyFont="1" applyFill="1" applyBorder="1" applyAlignment="1" applyProtection="1">
      <alignment horizontal="right"/>
      <protection/>
    </xf>
    <xf numFmtId="189" fontId="6" fillId="0" borderId="0" xfId="0" applyNumberFormat="1" applyFont="1" applyFill="1" applyBorder="1" applyAlignment="1" applyProtection="1">
      <alignment horizontal="left"/>
      <protection/>
    </xf>
    <xf numFmtId="189" fontId="6" fillId="0" borderId="1" xfId="0" applyNumberFormat="1" applyFont="1" applyFill="1" applyBorder="1" applyAlignment="1" applyProtection="1">
      <alignment horizontal="left"/>
      <protection/>
    </xf>
    <xf numFmtId="37" fontId="5" fillId="0" borderId="0" xfId="0" applyNumberFormat="1" applyFont="1" applyFill="1" applyBorder="1" applyAlignment="1" applyProtection="1">
      <alignment horizontal="right"/>
      <protection/>
    </xf>
    <xf numFmtId="0" fontId="6" fillId="0" borderId="0" xfId="0" applyFont="1" applyFill="1" applyBorder="1" applyAlignment="1" applyProtection="1">
      <alignment/>
      <protection/>
    </xf>
    <xf numFmtId="37" fontId="6" fillId="0" borderId="0" xfId="0" applyNumberFormat="1" applyFont="1" applyFill="1" applyBorder="1" applyAlignment="1" applyProtection="1">
      <alignment horizontal="right"/>
      <protection/>
    </xf>
    <xf numFmtId="37" fontId="4" fillId="0" borderId="0" xfId="0" applyNumberFormat="1" applyFont="1" applyFill="1" applyBorder="1" applyAlignment="1" applyProtection="1">
      <alignment horizontal="right"/>
      <protection/>
    </xf>
    <xf numFmtId="0" fontId="4" fillId="0" borderId="1" xfId="0" applyFont="1" applyFill="1" applyBorder="1" applyAlignment="1" applyProtection="1">
      <alignment/>
      <protection/>
    </xf>
    <xf numFmtId="0" fontId="4" fillId="0" borderId="2" xfId="0" applyFont="1" applyFill="1" applyBorder="1" applyAlignment="1" applyProtection="1">
      <alignment horizontal="left"/>
      <protection/>
    </xf>
    <xf numFmtId="0" fontId="6" fillId="0" borderId="2" xfId="0" applyFont="1" applyFill="1" applyBorder="1" applyAlignment="1" applyProtection="1">
      <alignment/>
      <protection/>
    </xf>
    <xf numFmtId="37" fontId="4" fillId="0" borderId="2" xfId="0" applyNumberFormat="1" applyFont="1" applyFill="1" applyBorder="1" applyAlignment="1" applyProtection="1">
      <alignment horizontal="right"/>
      <protection/>
    </xf>
    <xf numFmtId="0" fontId="3" fillId="0" borderId="1" xfId="0" applyFont="1" applyFill="1" applyBorder="1" applyAlignment="1" applyProtection="1">
      <alignment/>
      <protection/>
    </xf>
    <xf numFmtId="37" fontId="5" fillId="0" borderId="1" xfId="0" applyNumberFormat="1" applyFont="1" applyFill="1" applyBorder="1" applyAlignment="1" applyProtection="1">
      <alignment horizontal="right"/>
      <protection/>
    </xf>
    <xf numFmtId="0" fontId="5" fillId="0" borderId="1" xfId="0" applyFont="1" applyFill="1" applyBorder="1" applyAlignment="1" applyProtection="1">
      <alignment/>
      <protection/>
    </xf>
    <xf numFmtId="3" fontId="4" fillId="0" borderId="0"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3" fontId="5" fillId="0" borderId="1" xfId="0" applyNumberFormat="1" applyFont="1" applyFill="1" applyBorder="1" applyAlignment="1" applyProtection="1">
      <alignment/>
      <protection/>
    </xf>
    <xf numFmtId="3" fontId="6" fillId="0" borderId="0" xfId="0" applyNumberFormat="1" applyFont="1" applyFill="1" applyBorder="1" applyAlignment="1" applyProtection="1">
      <alignment horizontal="left"/>
      <protection/>
    </xf>
    <xf numFmtId="3" fontId="4" fillId="0" borderId="0" xfId="0" applyNumberFormat="1" applyFont="1" applyFill="1" applyBorder="1" applyAlignment="1" applyProtection="1">
      <alignment horizontal="left"/>
      <protection/>
    </xf>
    <xf numFmtId="5" fontId="6" fillId="0" borderId="0" xfId="0" applyNumberFormat="1" applyFont="1" applyFill="1" applyBorder="1" applyAlignment="1" applyProtection="1">
      <alignment horizontal="right"/>
      <protection/>
    </xf>
    <xf numFmtId="5" fontId="6" fillId="0" borderId="0" xfId="0" applyNumberFormat="1" applyFont="1" applyFill="1" applyBorder="1" applyAlignment="1" applyProtection="1">
      <alignment horizontal="left"/>
      <protection/>
    </xf>
    <xf numFmtId="37" fontId="4" fillId="0" borderId="0" xfId="0" applyNumberFormat="1" applyFont="1" applyFill="1" applyBorder="1" applyAlignment="1" applyProtection="1">
      <alignment horizontal="left"/>
      <protection/>
    </xf>
    <xf numFmtId="37" fontId="12" fillId="0" borderId="0" xfId="0" applyNumberFormat="1" applyFont="1" applyFill="1" applyBorder="1" applyAlignment="1" applyProtection="1">
      <alignment horizontal="right"/>
      <protection/>
    </xf>
    <xf numFmtId="5" fontId="5" fillId="0" borderId="0" xfId="0" applyNumberFormat="1" applyFont="1" applyFill="1" applyBorder="1" applyAlignment="1" applyProtection="1">
      <alignment/>
      <protection/>
    </xf>
    <xf numFmtId="9" fontId="12" fillId="0" borderId="0" xfId="0" applyNumberFormat="1" applyFont="1" applyFill="1" applyBorder="1" applyAlignment="1" applyProtection="1">
      <alignment horizontal="right"/>
      <protection/>
    </xf>
    <xf numFmtId="9" fontId="6" fillId="0" borderId="3" xfId="0" applyNumberFormat="1" applyFont="1" applyFill="1" applyBorder="1" applyAlignment="1" applyProtection="1">
      <alignment horizontal="right"/>
      <protection/>
    </xf>
    <xf numFmtId="37" fontId="13" fillId="0" borderId="0" xfId="0" applyNumberFormat="1" applyFont="1" applyFill="1" applyBorder="1" applyAlignment="1" applyProtection="1">
      <alignment horizontal="right"/>
      <protection/>
    </xf>
    <xf numFmtId="37" fontId="6" fillId="0" borderId="3" xfId="0" applyNumberFormat="1" applyFont="1" applyFill="1" applyBorder="1" applyAlignment="1" applyProtection="1">
      <alignment horizontal="right"/>
      <protection/>
    </xf>
    <xf numFmtId="187" fontId="6" fillId="0" borderId="3" xfId="0" applyNumberFormat="1" applyFont="1" applyFill="1" applyBorder="1" applyAlignment="1" applyProtection="1">
      <alignment horizontal="right"/>
      <protection/>
    </xf>
    <xf numFmtId="187" fontId="12" fillId="0" borderId="0" xfId="0" applyNumberFormat="1" applyFont="1" applyFill="1" applyBorder="1" applyAlignment="1" applyProtection="1">
      <alignment horizontal="right"/>
      <protection/>
    </xf>
    <xf numFmtId="37" fontId="4" fillId="0" borderId="0" xfId="0" applyNumberFormat="1" applyFont="1" applyFill="1" applyBorder="1" applyAlignment="1" applyProtection="1">
      <alignment/>
      <protection/>
    </xf>
    <xf numFmtId="9" fontId="4" fillId="0" borderId="1" xfId="0" applyNumberFormat="1" applyFont="1" applyFill="1" applyBorder="1" applyAlignment="1" applyProtection="1">
      <alignment horizontal="right"/>
      <protection/>
    </xf>
    <xf numFmtId="37" fontId="4" fillId="0" borderId="1" xfId="0" applyNumberFormat="1" applyFont="1" applyFill="1" applyBorder="1" applyAlignment="1" applyProtection="1">
      <alignment horizontal="right"/>
      <protection/>
    </xf>
    <xf numFmtId="9" fontId="5" fillId="0" borderId="0" xfId="22" applyFont="1" applyFill="1" applyBorder="1" applyAlignment="1" applyProtection="1">
      <alignment/>
      <protection/>
    </xf>
    <xf numFmtId="5" fontId="3" fillId="0" borderId="0" xfId="0" applyNumberFormat="1" applyFont="1" applyFill="1" applyBorder="1" applyAlignment="1" applyProtection="1">
      <alignment horizontal="right"/>
      <protection/>
    </xf>
    <xf numFmtId="9" fontId="5"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left"/>
      <protection/>
    </xf>
    <xf numFmtId="9" fontId="4" fillId="0" borderId="0" xfId="0" applyNumberFormat="1" applyFont="1" applyFill="1" applyBorder="1" applyAlignment="1" applyProtection="1" quotePrefix="1">
      <alignment horizontal="left"/>
      <protection/>
    </xf>
    <xf numFmtId="0" fontId="6" fillId="0" borderId="0" xfId="0" applyFont="1" applyBorder="1" applyAlignment="1">
      <alignment/>
    </xf>
    <xf numFmtId="0" fontId="6" fillId="0" borderId="0" xfId="0" applyFont="1" applyFill="1" applyBorder="1" applyAlignment="1">
      <alignment/>
    </xf>
    <xf numFmtId="0" fontId="4" fillId="0" borderId="0" xfId="0" applyFont="1" applyBorder="1" applyAlignment="1">
      <alignment/>
    </xf>
    <xf numFmtId="0" fontId="6" fillId="0" borderId="0" xfId="0" applyFont="1" applyBorder="1" applyAlignment="1">
      <alignment horizontal="left"/>
    </xf>
    <xf numFmtId="0" fontId="4" fillId="0" borderId="0" xfId="0" applyFont="1" applyBorder="1" applyAlignment="1">
      <alignment horizontal="right"/>
    </xf>
    <xf numFmtId="0" fontId="4" fillId="0" borderId="0" xfId="0" applyFont="1" applyBorder="1" applyAlignment="1">
      <alignment horizontal="left"/>
    </xf>
    <xf numFmtId="37" fontId="6" fillId="0" borderId="0" xfId="0" applyNumberFormat="1" applyFont="1" applyBorder="1" applyAlignment="1">
      <alignment horizontal="left"/>
    </xf>
    <xf numFmtId="0" fontId="6" fillId="0" borderId="4" xfId="0" applyFont="1" applyFill="1" applyBorder="1" applyAlignment="1">
      <alignment/>
    </xf>
    <xf numFmtId="5" fontId="4" fillId="0" borderId="0" xfId="0" applyNumberFormat="1" applyFont="1" applyBorder="1" applyAlignment="1">
      <alignment/>
    </xf>
    <xf numFmtId="0" fontId="6" fillId="0" borderId="1" xfId="0" applyFont="1" applyBorder="1" applyAlignment="1" applyProtection="1">
      <alignment horizontal="left"/>
      <protection/>
    </xf>
    <xf numFmtId="0" fontId="4" fillId="0" borderId="0" xfId="0" applyFont="1" applyAlignment="1" applyProtection="1">
      <alignment horizontal="right"/>
      <protection/>
    </xf>
    <xf numFmtId="9" fontId="4" fillId="0" borderId="0" xfId="0" applyNumberFormat="1" applyFont="1" applyFill="1" applyAlignment="1" applyProtection="1">
      <alignment horizontal="left"/>
      <protection/>
    </xf>
    <xf numFmtId="39" fontId="4" fillId="0" borderId="0" xfId="0" applyNumberFormat="1" applyFont="1" applyFill="1" applyAlignment="1" applyProtection="1">
      <alignment horizontal="left"/>
      <protection/>
    </xf>
    <xf numFmtId="37" fontId="4" fillId="0" borderId="0" xfId="0" applyNumberFormat="1" applyFont="1" applyFill="1" applyAlignment="1" applyProtection="1">
      <alignment horizontal="left"/>
      <protection/>
    </xf>
    <xf numFmtId="0" fontId="22" fillId="0" borderId="0" xfId="0" applyFont="1" applyFill="1" applyAlignment="1" applyProtection="1">
      <alignment/>
      <protection/>
    </xf>
    <xf numFmtId="0" fontId="17" fillId="0" borderId="0" xfId="0" applyFont="1" applyFill="1" applyAlignment="1" applyProtection="1">
      <alignment horizontal="left"/>
      <protection/>
    </xf>
    <xf numFmtId="0" fontId="23" fillId="0" borderId="0" xfId="0" applyFont="1" applyFill="1" applyAlignment="1" applyProtection="1">
      <alignment horizontal="right"/>
      <protection/>
    </xf>
    <xf numFmtId="0" fontId="6" fillId="0" borderId="0" xfId="0" applyFont="1" applyFill="1" applyAlignment="1" applyProtection="1">
      <alignment horizontal="left"/>
      <protection/>
    </xf>
    <xf numFmtId="0" fontId="24" fillId="0" borderId="0" xfId="0" applyFont="1" applyFill="1" applyAlignment="1" applyProtection="1">
      <alignment horizontal="center"/>
      <protection/>
    </xf>
    <xf numFmtId="0" fontId="25" fillId="0" borderId="0" xfId="0" applyFont="1" applyFill="1" applyAlignment="1" applyProtection="1">
      <alignment horizontal="center"/>
      <protection/>
    </xf>
    <xf numFmtId="0" fontId="18" fillId="0" borderId="0" xfId="0" applyFont="1" applyFill="1" applyBorder="1" applyAlignment="1" applyProtection="1">
      <alignment/>
      <protection/>
    </xf>
    <xf numFmtId="0" fontId="6" fillId="0" borderId="0" xfId="0" applyFont="1" applyFill="1" applyBorder="1" applyAlignment="1" applyProtection="1">
      <alignment/>
      <protection locked="0"/>
    </xf>
    <xf numFmtId="205" fontId="4" fillId="0" borderId="0" xfId="0" applyNumberFormat="1" applyFont="1" applyFill="1" applyBorder="1" applyAlignment="1" applyProtection="1">
      <alignment horizontal="left"/>
      <protection locked="0"/>
    </xf>
    <xf numFmtId="0" fontId="4" fillId="0" borderId="0" xfId="0" applyFont="1" applyAlignment="1" applyProtection="1">
      <alignment/>
      <protection/>
    </xf>
    <xf numFmtId="0" fontId="18" fillId="0" borderId="0" xfId="0" applyFont="1" applyFill="1" applyAlignment="1" applyProtection="1">
      <alignment/>
      <protection/>
    </xf>
    <xf numFmtId="0" fontId="6" fillId="0" borderId="0" xfId="0" applyFont="1" applyFill="1" applyAlignment="1" applyProtection="1">
      <alignment/>
      <protection/>
    </xf>
    <xf numFmtId="9" fontId="4" fillId="0" borderId="0" xfId="22" applyFont="1" applyFill="1" applyBorder="1" applyAlignment="1" applyProtection="1">
      <alignment horizontal="left"/>
      <protection locked="0"/>
    </xf>
    <xf numFmtId="0" fontId="26" fillId="0" borderId="0" xfId="0" applyFont="1" applyFill="1" applyAlignment="1" applyProtection="1">
      <alignment/>
      <protection/>
    </xf>
    <xf numFmtId="0" fontId="26" fillId="0" borderId="0" xfId="0" applyFont="1" applyFill="1" applyBorder="1" applyAlignment="1" applyProtection="1">
      <alignment/>
      <protection/>
    </xf>
    <xf numFmtId="0" fontId="27" fillId="2" borderId="0" xfId="0" applyFont="1" applyFill="1" applyAlignment="1" applyProtection="1">
      <alignment/>
      <protection/>
    </xf>
    <xf numFmtId="0" fontId="28" fillId="2" borderId="0" xfId="0" applyFont="1" applyFill="1" applyAlignment="1" applyProtection="1">
      <alignment/>
      <protection/>
    </xf>
    <xf numFmtId="0" fontId="4" fillId="2" borderId="0" xfId="0" applyFont="1" applyFill="1" applyAlignment="1" applyProtection="1">
      <alignment/>
      <protection/>
    </xf>
    <xf numFmtId="0" fontId="9" fillId="2" borderId="0" xfId="0" applyFont="1" applyFill="1" applyAlignment="1" applyProtection="1">
      <alignment/>
      <protection/>
    </xf>
    <xf numFmtId="0" fontId="6" fillId="2" borderId="0" xfId="0" applyFont="1" applyFill="1" applyAlignment="1" applyProtection="1">
      <alignment/>
      <protection/>
    </xf>
    <xf numFmtId="0" fontId="4" fillId="0" borderId="0" xfId="0" applyFont="1" applyAlignment="1" applyProtection="1">
      <alignment vertical="center"/>
      <protection/>
    </xf>
    <xf numFmtId="0" fontId="7" fillId="2" borderId="0" xfId="0" applyFont="1" applyFill="1" applyAlignment="1" applyProtection="1">
      <alignment vertical="center"/>
      <protection/>
    </xf>
    <xf numFmtId="0" fontId="28" fillId="2" borderId="0" xfId="0" applyFont="1" applyFill="1" applyAlignment="1" applyProtection="1">
      <alignment vertical="center"/>
      <protection/>
    </xf>
    <xf numFmtId="0" fontId="4" fillId="2" borderId="0" xfId="0" applyFont="1" applyFill="1" applyAlignment="1" applyProtection="1">
      <alignment vertical="center"/>
      <protection/>
    </xf>
    <xf numFmtId="176" fontId="4" fillId="2" borderId="0" xfId="17" applyNumberFormat="1" applyFont="1" applyFill="1" applyBorder="1" applyAlignment="1" applyProtection="1">
      <alignment horizontal="right"/>
      <protection/>
    </xf>
    <xf numFmtId="176" fontId="29" fillId="2" borderId="0" xfId="17" applyNumberFormat="1" applyFont="1" applyFill="1" applyBorder="1" applyAlignment="1" applyProtection="1">
      <alignment horizontal="right"/>
      <protection/>
    </xf>
    <xf numFmtId="0" fontId="12" fillId="0" borderId="0" xfId="0" applyFont="1" applyAlignment="1" applyProtection="1">
      <alignment/>
      <protection hidden="1" locked="0"/>
    </xf>
    <xf numFmtId="0" fontId="4" fillId="0" borderId="0" xfId="0" applyFont="1" applyAlignment="1" applyProtection="1">
      <alignment vertical="top"/>
      <protection/>
    </xf>
    <xf numFmtId="0" fontId="4" fillId="2" borderId="0" xfId="0" applyFont="1" applyFill="1" applyAlignment="1" applyProtection="1">
      <alignment vertical="top"/>
      <protection/>
    </xf>
    <xf numFmtId="0" fontId="4" fillId="2" borderId="0" xfId="0" applyFont="1" applyFill="1" applyBorder="1" applyAlignment="1" applyProtection="1">
      <alignment vertical="top"/>
      <protection/>
    </xf>
    <xf numFmtId="176" fontId="4" fillId="2" borderId="0" xfId="17" applyNumberFormat="1" applyFont="1" applyFill="1" applyBorder="1" applyAlignment="1" applyProtection="1">
      <alignment horizontal="right" vertical="top"/>
      <protection/>
    </xf>
    <xf numFmtId="0" fontId="29" fillId="2" borderId="0" xfId="0" applyFont="1" applyFill="1" applyAlignment="1" applyProtection="1">
      <alignment horizontal="right" vertical="top"/>
      <protection/>
    </xf>
    <xf numFmtId="0" fontId="12" fillId="0" borderId="0" xfId="0" applyFont="1" applyAlignment="1" applyProtection="1">
      <alignment vertical="top"/>
      <protection hidden="1" locked="0"/>
    </xf>
    <xf numFmtId="0" fontId="28" fillId="2" borderId="0" xfId="0" applyFont="1" applyFill="1" applyAlignment="1" applyProtection="1">
      <alignment horizontal="right" vertical="top"/>
      <protection/>
    </xf>
    <xf numFmtId="0" fontId="4" fillId="2" borderId="0" xfId="0" applyFont="1" applyFill="1" applyBorder="1" applyAlignment="1" applyProtection="1">
      <alignment/>
      <protection/>
    </xf>
    <xf numFmtId="0" fontId="6" fillId="0" borderId="0" xfId="0" applyFont="1" applyAlignment="1" applyProtection="1">
      <alignment/>
      <protection/>
    </xf>
    <xf numFmtId="0" fontId="17" fillId="0" borderId="0" xfId="0" applyFont="1" applyFill="1" applyAlignment="1" applyProtection="1">
      <alignment horizontal="right"/>
      <protection/>
    </xf>
    <xf numFmtId="0" fontId="27"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6" fillId="0" borderId="0" xfId="0" applyFont="1" applyBorder="1" applyAlignment="1" applyProtection="1">
      <alignment/>
      <protection/>
    </xf>
    <xf numFmtId="0" fontId="4" fillId="0" borderId="0" xfId="0" applyFont="1" applyBorder="1" applyAlignment="1" applyProtection="1">
      <alignment/>
      <protection/>
    </xf>
    <xf numFmtId="0" fontId="6" fillId="0" borderId="4" xfId="0" applyFont="1" applyFill="1" applyBorder="1" applyAlignment="1" applyProtection="1">
      <alignment/>
      <protection/>
    </xf>
    <xf numFmtId="0" fontId="4" fillId="0" borderId="5" xfId="0" applyFont="1" applyBorder="1" applyAlignment="1" applyProtection="1">
      <alignment/>
      <protection/>
    </xf>
    <xf numFmtId="0" fontId="6" fillId="0" borderId="5" xfId="0" applyFont="1" applyFill="1" applyBorder="1" applyAlignment="1" applyProtection="1">
      <alignment horizontal="right"/>
      <protection/>
    </xf>
    <xf numFmtId="0" fontId="6" fillId="0" borderId="6" xfId="0" applyFont="1" applyFill="1" applyBorder="1" applyAlignment="1" applyProtection="1">
      <alignment horizontal="right"/>
      <protection/>
    </xf>
    <xf numFmtId="0" fontId="18" fillId="3" borderId="0" xfId="0" applyFont="1" applyFill="1" applyBorder="1" applyAlignment="1" applyProtection="1">
      <alignment/>
      <protection/>
    </xf>
    <xf numFmtId="0" fontId="6" fillId="0" borderId="0" xfId="0" applyFont="1" applyAlignment="1" applyProtection="1">
      <alignment/>
      <protection locked="0"/>
    </xf>
    <xf numFmtId="0" fontId="4" fillId="3" borderId="0" xfId="0" applyFont="1" applyFill="1" applyAlignment="1" applyProtection="1">
      <alignment/>
      <protection locked="0"/>
    </xf>
    <xf numFmtId="3" fontId="4" fillId="0" borderId="0" xfId="0" applyNumberFormat="1" applyFont="1" applyAlignment="1" applyProtection="1">
      <alignment/>
      <protection locked="0"/>
    </xf>
    <xf numFmtId="3" fontId="4" fillId="0" borderId="0" xfId="0" applyNumberFormat="1" applyFont="1" applyFill="1" applyAlignment="1" applyProtection="1">
      <alignment/>
      <protection/>
    </xf>
    <xf numFmtId="0" fontId="30" fillId="3" borderId="0" xfId="0" applyFont="1" applyFill="1" applyBorder="1" applyAlignment="1" applyProtection="1">
      <alignment/>
      <protection/>
    </xf>
    <xf numFmtId="0" fontId="4" fillId="3" borderId="0" xfId="0" applyFont="1" applyFill="1" applyBorder="1" applyAlignment="1" applyProtection="1">
      <alignment/>
      <protection locked="0"/>
    </xf>
    <xf numFmtId="0" fontId="4" fillId="0" borderId="0" xfId="0" applyFont="1" applyAlignment="1" applyProtection="1">
      <alignment/>
      <protection locked="0"/>
    </xf>
    <xf numFmtId="0" fontId="6" fillId="0" borderId="1" xfId="0" applyFont="1" applyBorder="1" applyAlignment="1" applyProtection="1">
      <alignment/>
      <protection locked="0"/>
    </xf>
    <xf numFmtId="0" fontId="4" fillId="0" borderId="1" xfId="0" applyFont="1" applyBorder="1" applyAlignment="1" applyProtection="1">
      <alignment/>
      <protection locked="0"/>
    </xf>
    <xf numFmtId="3" fontId="4" fillId="2" borderId="1" xfId="0" applyNumberFormat="1" applyFont="1" applyFill="1" applyBorder="1" applyAlignment="1" applyProtection="1">
      <alignment/>
      <protection locked="0"/>
    </xf>
    <xf numFmtId="3" fontId="4" fillId="0" borderId="1" xfId="0" applyNumberFormat="1" applyFont="1" applyBorder="1" applyAlignment="1" applyProtection="1">
      <alignment/>
      <protection locked="0"/>
    </xf>
    <xf numFmtId="3" fontId="4" fillId="0" borderId="1" xfId="0" applyNumberFormat="1" applyFont="1" applyFill="1" applyBorder="1" applyAlignment="1" applyProtection="1">
      <alignment/>
      <protection/>
    </xf>
    <xf numFmtId="0" fontId="6" fillId="0" borderId="0" xfId="0" applyFont="1" applyBorder="1" applyAlignment="1" applyProtection="1">
      <alignment/>
      <protection locked="0"/>
    </xf>
    <xf numFmtId="0" fontId="31" fillId="0" borderId="0" xfId="0" applyFont="1" applyBorder="1" applyAlignment="1" applyProtection="1">
      <alignment/>
      <protection locked="0"/>
    </xf>
    <xf numFmtId="3" fontId="4" fillId="0" borderId="0" xfId="0" applyNumberFormat="1" applyFont="1" applyFill="1" applyBorder="1" applyAlignment="1" applyProtection="1">
      <alignment/>
      <protection locked="0"/>
    </xf>
    <xf numFmtId="3" fontId="4" fillId="2" borderId="0" xfId="0" applyNumberFormat="1" applyFont="1" applyFill="1" applyBorder="1" applyAlignment="1" applyProtection="1">
      <alignment horizontal="right"/>
      <protection/>
    </xf>
    <xf numFmtId="3" fontId="4" fillId="4" borderId="0" xfId="15" applyNumberFormat="1" applyFont="1" applyFill="1" applyBorder="1" applyAlignment="1" applyProtection="1">
      <alignment/>
      <protection/>
    </xf>
    <xf numFmtId="3" fontId="4" fillId="2" borderId="0" xfId="15" applyNumberFormat="1" applyFont="1" applyFill="1" applyBorder="1" applyAlignment="1" applyProtection="1">
      <alignment/>
      <protection/>
    </xf>
    <xf numFmtId="3" fontId="4" fillId="4" borderId="0" xfId="0" applyNumberFormat="1" applyFont="1" applyFill="1" applyBorder="1" applyAlignment="1" applyProtection="1">
      <alignment/>
      <protection/>
    </xf>
    <xf numFmtId="3" fontId="4" fillId="2" borderId="0" xfId="0" applyNumberFormat="1" applyFont="1" applyFill="1" applyBorder="1" applyAlignment="1" applyProtection="1">
      <alignment/>
      <protection/>
    </xf>
    <xf numFmtId="0" fontId="4" fillId="3" borderId="0" xfId="0" applyFont="1" applyFill="1" applyBorder="1" applyAlignment="1" applyProtection="1">
      <alignment/>
      <protection/>
    </xf>
    <xf numFmtId="3" fontId="4" fillId="4" borderId="0" xfId="0" applyNumberFormat="1" applyFont="1" applyFill="1" applyBorder="1" applyAlignment="1" applyProtection="1">
      <alignment horizontal="right"/>
      <protection/>
    </xf>
    <xf numFmtId="0" fontId="4" fillId="3" borderId="0" xfId="0" applyFont="1" applyFill="1" applyAlignment="1" applyProtection="1">
      <alignment/>
      <protection/>
    </xf>
    <xf numFmtId="3" fontId="4" fillId="0" borderId="1" xfId="0" applyNumberFormat="1" applyFont="1" applyFill="1" applyBorder="1" applyAlignment="1" applyProtection="1">
      <alignment/>
      <protection locked="0"/>
    </xf>
    <xf numFmtId="3" fontId="4" fillId="2" borderId="1" xfId="0" applyNumberFormat="1" applyFont="1" applyFill="1" applyBorder="1" applyAlignment="1" applyProtection="1">
      <alignment/>
      <protection/>
    </xf>
    <xf numFmtId="0" fontId="0" fillId="0" borderId="0" xfId="0" applyBorder="1" applyAlignment="1" applyProtection="1">
      <alignment/>
      <protection/>
    </xf>
    <xf numFmtId="0" fontId="28" fillId="0" borderId="0" xfId="0" applyFont="1" applyFill="1" applyBorder="1" applyAlignment="1" applyProtection="1">
      <alignment/>
      <protection/>
    </xf>
    <xf numFmtId="0" fontId="4" fillId="0" borderId="0" xfId="0" applyFont="1" applyBorder="1" applyAlignment="1" applyProtection="1">
      <alignment/>
      <protection locked="0"/>
    </xf>
    <xf numFmtId="3" fontId="4" fillId="0" borderId="0" xfId="0" applyNumberFormat="1" applyFont="1" applyBorder="1" applyAlignment="1" applyProtection="1">
      <alignment/>
      <protection locked="0"/>
    </xf>
    <xf numFmtId="3" fontId="4" fillId="0" borderId="0" xfId="0" applyNumberFormat="1" applyFont="1" applyBorder="1" applyAlignment="1" applyProtection="1">
      <alignment/>
      <protection/>
    </xf>
    <xf numFmtId="3" fontId="4" fillId="3" borderId="0" xfId="0" applyNumberFormat="1" applyFont="1" applyFill="1" applyBorder="1" applyAlignment="1" applyProtection="1">
      <alignment/>
      <protection locked="0"/>
    </xf>
    <xf numFmtId="0" fontId="6" fillId="3" borderId="0" xfId="0" applyFont="1" applyFill="1" applyBorder="1" applyAlignment="1" applyProtection="1">
      <alignment/>
      <protection locked="0"/>
    </xf>
    <xf numFmtId="1" fontId="4" fillId="0" borderId="0" xfId="0" applyNumberFormat="1" applyFont="1" applyBorder="1" applyAlignment="1" applyProtection="1">
      <alignment/>
      <protection/>
    </xf>
    <xf numFmtId="0" fontId="7" fillId="2" borderId="0" xfId="0" applyFont="1" applyFill="1" applyAlignment="1" applyProtection="1">
      <alignment/>
      <protection/>
    </xf>
    <xf numFmtId="0" fontId="9" fillId="0" borderId="0" xfId="0" applyFont="1" applyAlignment="1" applyProtection="1">
      <alignment/>
      <protection/>
    </xf>
    <xf numFmtId="202" fontId="4" fillId="2" borderId="0" xfId="17" applyNumberFormat="1" applyFont="1" applyFill="1" applyBorder="1" applyAlignment="1" applyProtection="1">
      <alignment horizontal="right"/>
      <protection/>
    </xf>
    <xf numFmtId="0" fontId="0" fillId="2" borderId="0" xfId="0" applyFill="1" applyAlignment="1">
      <alignment/>
    </xf>
    <xf numFmtId="0" fontId="0" fillId="2" borderId="0" xfId="0" applyFill="1" applyAlignment="1" applyProtection="1">
      <alignment/>
      <protection/>
    </xf>
    <xf numFmtId="203" fontId="4" fillId="2" borderId="0" xfId="17" applyNumberFormat="1" applyFont="1" applyFill="1" applyBorder="1" applyAlignment="1" applyProtection="1">
      <alignment horizontal="right"/>
      <protection/>
    </xf>
    <xf numFmtId="9" fontId="4" fillId="2" borderId="0" xfId="17" applyNumberFormat="1" applyFont="1" applyFill="1" applyBorder="1" applyAlignment="1" applyProtection="1">
      <alignment horizontal="right"/>
      <protection/>
    </xf>
    <xf numFmtId="3" fontId="4" fillId="2" borderId="0" xfId="0" applyNumberFormat="1" applyFont="1" applyFill="1" applyAlignment="1" applyProtection="1">
      <alignment/>
      <protection locked="0"/>
    </xf>
    <xf numFmtId="3" fontId="4" fillId="0" borderId="0" xfId="0" applyNumberFormat="1" applyFont="1" applyAlignment="1" applyProtection="1">
      <alignment/>
      <protection/>
    </xf>
    <xf numFmtId="0" fontId="6" fillId="0" borderId="1" xfId="0" applyFont="1" applyBorder="1" applyAlignment="1" applyProtection="1">
      <alignment/>
      <protection/>
    </xf>
    <xf numFmtId="0" fontId="4" fillId="0" borderId="1" xfId="0" applyFont="1" applyBorder="1" applyAlignment="1" applyProtection="1">
      <alignment/>
      <protection/>
    </xf>
    <xf numFmtId="3" fontId="4" fillId="0" borderId="1" xfId="0" applyNumberFormat="1" applyFont="1" applyBorder="1" applyAlignment="1" applyProtection="1">
      <alignment/>
      <protection/>
    </xf>
    <xf numFmtId="0" fontId="6" fillId="3" borderId="0" xfId="0" applyFont="1" applyFill="1" applyBorder="1" applyAlignment="1" applyProtection="1">
      <alignment/>
      <protection/>
    </xf>
    <xf numFmtId="0" fontId="4" fillId="0" borderId="0" xfId="0" applyFont="1" applyFill="1" applyAlignment="1" applyProtection="1">
      <alignment/>
      <protection locked="0"/>
    </xf>
    <xf numFmtId="3" fontId="4" fillId="0" borderId="0" xfId="0" applyNumberFormat="1" applyFont="1" applyFill="1" applyAlignment="1" applyProtection="1">
      <alignment/>
      <protection locked="0"/>
    </xf>
    <xf numFmtId="0" fontId="4" fillId="0" borderId="0" xfId="0" applyFont="1" applyFill="1" applyBorder="1" applyAlignment="1" applyProtection="1">
      <alignment/>
      <protection locked="0"/>
    </xf>
    <xf numFmtId="0" fontId="5" fillId="0" borderId="0" xfId="0" applyFont="1" applyAlignment="1" applyProtection="1">
      <alignment/>
      <protection/>
    </xf>
    <xf numFmtId="0" fontId="4" fillId="0" borderId="6" xfId="0" applyFont="1" applyBorder="1" applyAlignment="1" applyProtection="1">
      <alignment/>
      <protection/>
    </xf>
    <xf numFmtId="0" fontId="34" fillId="0" borderId="0" xfId="0" applyFont="1" applyFill="1" applyBorder="1" applyAlignment="1" applyProtection="1">
      <alignment/>
      <protection/>
    </xf>
    <xf numFmtId="0" fontId="9" fillId="0" borderId="0" xfId="0" applyFont="1" applyFill="1" applyBorder="1" applyAlignment="1" applyProtection="1">
      <alignment/>
      <protection/>
    </xf>
    <xf numFmtId="9" fontId="12" fillId="0" borderId="0" xfId="0" applyNumberFormat="1" applyFont="1" applyFill="1" applyAlignment="1" applyProtection="1">
      <alignment/>
      <protection/>
    </xf>
    <xf numFmtId="0" fontId="12" fillId="0" borderId="0" xfId="0" applyFont="1" applyFill="1" applyBorder="1" applyAlignment="1" applyProtection="1">
      <alignment/>
      <protection/>
    </xf>
    <xf numFmtId="3" fontId="6" fillId="0" borderId="0" xfId="0" applyNumberFormat="1" applyFont="1" applyFill="1" applyBorder="1" applyAlignment="1" applyProtection="1">
      <alignment horizontal="right"/>
      <protection/>
    </xf>
    <xf numFmtId="0" fontId="30" fillId="0" borderId="0" xfId="0" applyFont="1" applyFill="1" applyBorder="1" applyAlignment="1" applyProtection="1">
      <alignment/>
      <protection/>
    </xf>
    <xf numFmtId="3" fontId="18" fillId="0" borderId="0" xfId="0" applyNumberFormat="1" applyFont="1" applyFill="1" applyBorder="1" applyAlignment="1" applyProtection="1">
      <alignment/>
      <protection/>
    </xf>
    <xf numFmtId="185" fontId="4" fillId="0" borderId="0" xfId="15" applyNumberFormat="1" applyFont="1" applyFill="1" applyAlignment="1" applyProtection="1">
      <alignment horizontal="right"/>
      <protection/>
    </xf>
    <xf numFmtId="185" fontId="4" fillId="0" borderId="0" xfId="15" applyNumberFormat="1" applyFont="1" applyFill="1" applyAlignment="1" applyProtection="1">
      <alignment/>
      <protection/>
    </xf>
    <xf numFmtId="185" fontId="4" fillId="0" borderId="0" xfId="15" applyNumberFormat="1" applyFont="1" applyAlignment="1" applyProtection="1">
      <alignment/>
      <protection/>
    </xf>
    <xf numFmtId="0" fontId="5" fillId="3" borderId="0" xfId="0" applyFont="1" applyFill="1" applyAlignment="1" applyProtection="1">
      <alignment/>
      <protection/>
    </xf>
    <xf numFmtId="185" fontId="4" fillId="3" borderId="0" xfId="15" applyNumberFormat="1" applyFont="1" applyFill="1" applyAlignment="1" applyProtection="1">
      <alignment/>
      <protection/>
    </xf>
    <xf numFmtId="0" fontId="7" fillId="3" borderId="0" xfId="0" applyFont="1" applyFill="1" applyAlignment="1" applyProtection="1">
      <alignment/>
      <protection/>
    </xf>
    <xf numFmtId="0" fontId="17" fillId="0" borderId="0" xfId="0" applyFont="1" applyFill="1" applyAlignment="1" applyProtection="1">
      <alignment/>
      <protection/>
    </xf>
    <xf numFmtId="0" fontId="35" fillId="0" borderId="0" xfId="0" applyFont="1" applyFill="1" applyAlignment="1" applyProtection="1">
      <alignment horizontal="right"/>
      <protection/>
    </xf>
    <xf numFmtId="0" fontId="0" fillId="0" borderId="0" xfId="0" applyFont="1" applyFill="1" applyAlignment="1" applyProtection="1">
      <alignment/>
      <protection/>
    </xf>
    <xf numFmtId="0" fontId="18" fillId="0" borderId="0" xfId="0" applyFont="1" applyFill="1" applyAlignment="1" applyProtection="1">
      <alignment horizontal="right"/>
      <protection/>
    </xf>
    <xf numFmtId="0" fontId="36" fillId="0" borderId="0" xfId="0" applyFont="1" applyFill="1" applyAlignment="1" applyProtection="1">
      <alignment/>
      <protection/>
    </xf>
    <xf numFmtId="0" fontId="37" fillId="0" borderId="0" xfId="0" applyFont="1" applyFill="1" applyAlignment="1" applyProtection="1">
      <alignment/>
      <protection/>
    </xf>
    <xf numFmtId="37" fontId="0" fillId="0" borderId="0" xfId="0" applyNumberFormat="1" applyFill="1" applyAlignment="1" applyProtection="1">
      <alignment horizontal="right"/>
      <protection/>
    </xf>
    <xf numFmtId="0" fontId="0" fillId="0" borderId="1" xfId="0" applyFill="1" applyBorder="1" applyAlignment="1" applyProtection="1">
      <alignment/>
      <protection/>
    </xf>
    <xf numFmtId="37" fontId="0" fillId="0" borderId="1" xfId="0" applyNumberFormat="1" applyFill="1" applyBorder="1" applyAlignment="1" applyProtection="1">
      <alignment horizontal="right"/>
      <protection/>
    </xf>
    <xf numFmtId="5" fontId="22" fillId="0" borderId="0" xfId="0" applyNumberFormat="1" applyFont="1" applyFill="1" applyAlignment="1" applyProtection="1">
      <alignment/>
      <protection/>
    </xf>
    <xf numFmtId="37" fontId="0" fillId="0" borderId="0" xfId="0" applyNumberFormat="1" applyFill="1" applyBorder="1" applyAlignment="1" applyProtection="1">
      <alignment horizontal="right"/>
      <protection/>
    </xf>
    <xf numFmtId="187" fontId="0" fillId="0" borderId="0" xfId="0" applyNumberFormat="1" applyFill="1" applyAlignment="1" applyProtection="1">
      <alignment/>
      <protection/>
    </xf>
    <xf numFmtId="37" fontId="0" fillId="0" borderId="7" xfId="0" applyNumberFormat="1" applyFill="1" applyBorder="1" applyAlignment="1" applyProtection="1">
      <alignment/>
      <protection/>
    </xf>
    <xf numFmtId="187" fontId="0" fillId="0" borderId="7" xfId="0" applyNumberFormat="1" applyFill="1" applyBorder="1" applyAlignment="1" applyProtection="1">
      <alignment horizontal="right"/>
      <protection/>
    </xf>
    <xf numFmtId="37" fontId="0" fillId="0" borderId="0" xfId="0" applyNumberFormat="1" applyFill="1" applyAlignment="1" applyProtection="1">
      <alignment/>
      <protection/>
    </xf>
    <xf numFmtId="37" fontId="0" fillId="0" borderId="0" xfId="0" applyNumberFormat="1" applyFill="1" applyBorder="1" applyAlignment="1" applyProtection="1">
      <alignment/>
      <protection/>
    </xf>
    <xf numFmtId="0" fontId="18" fillId="0" borderId="1" xfId="0" applyFont="1" applyFill="1" applyBorder="1" applyAlignment="1" applyProtection="1">
      <alignment horizontal="right"/>
      <protection/>
    </xf>
    <xf numFmtId="3" fontId="0" fillId="0" borderId="0" xfId="0" applyNumberFormat="1" applyFill="1" applyBorder="1" applyAlignment="1" applyProtection="1">
      <alignment horizontal="right"/>
      <protection/>
    </xf>
    <xf numFmtId="9" fontId="0" fillId="0" borderId="0" xfId="0" applyNumberFormat="1" applyFill="1" applyBorder="1" applyAlignment="1" applyProtection="1">
      <alignment horizontal="right"/>
      <protection/>
    </xf>
    <xf numFmtId="0" fontId="0" fillId="0" borderId="0" xfId="0" applyFill="1" applyBorder="1" applyAlignment="1" applyProtection="1">
      <alignment/>
      <protection/>
    </xf>
    <xf numFmtId="0" fontId="38" fillId="0" borderId="0" xfId="0" applyFont="1" applyFill="1" applyAlignment="1" applyProtection="1">
      <alignment/>
      <protection/>
    </xf>
    <xf numFmtId="3" fontId="0" fillId="0" borderId="7" xfId="0" applyNumberFormat="1" applyFont="1" applyFill="1" applyBorder="1" applyAlignment="1" applyProtection="1">
      <alignment horizontal="right"/>
      <protection locked="0"/>
    </xf>
    <xf numFmtId="3" fontId="0" fillId="0" borderId="7" xfId="0" applyNumberFormat="1" applyFill="1" applyBorder="1" applyAlignment="1" applyProtection="1">
      <alignment horizontal="right"/>
      <protection locked="0"/>
    </xf>
    <xf numFmtId="3" fontId="39" fillId="0" borderId="0" xfId="0" applyNumberFormat="1" applyFont="1" applyFill="1" applyBorder="1" applyAlignment="1" applyProtection="1">
      <alignment/>
      <protection/>
    </xf>
    <xf numFmtId="37" fontId="0" fillId="0" borderId="1" xfId="0" applyNumberFormat="1" applyFill="1" applyBorder="1" applyAlignment="1" applyProtection="1">
      <alignment/>
      <protection/>
    </xf>
    <xf numFmtId="0" fontId="0" fillId="0" borderId="8" xfId="0" applyFill="1" applyBorder="1" applyAlignment="1" applyProtection="1">
      <alignment/>
      <protection/>
    </xf>
    <xf numFmtId="195" fontId="0" fillId="0" borderId="8" xfId="0" applyNumberFormat="1" applyFill="1" applyBorder="1" applyAlignment="1" applyProtection="1">
      <alignment horizontal="right"/>
      <protection/>
    </xf>
    <xf numFmtId="0" fontId="40" fillId="0" borderId="0" xfId="0" applyFont="1" applyFill="1" applyAlignment="1" applyProtection="1">
      <alignment/>
      <protection/>
    </xf>
    <xf numFmtId="0" fontId="22" fillId="0" borderId="0" xfId="0" applyFont="1" applyFill="1" applyAlignment="1">
      <alignment/>
    </xf>
    <xf numFmtId="0" fontId="17" fillId="0" borderId="0" xfId="0" applyFont="1" applyFill="1" applyAlignment="1">
      <alignment horizontal="left"/>
    </xf>
    <xf numFmtId="0" fontId="23" fillId="0" borderId="0" xfId="0" applyFont="1" applyFill="1" applyAlignment="1">
      <alignment horizontal="right"/>
    </xf>
    <xf numFmtId="0" fontId="4" fillId="0" borderId="5" xfId="0" applyFont="1" applyFill="1" applyBorder="1" applyAlignment="1">
      <alignment/>
    </xf>
    <xf numFmtId="0" fontId="4" fillId="0" borderId="6" xfId="0" applyFont="1" applyFill="1" applyBorder="1" applyAlignment="1">
      <alignment/>
    </xf>
    <xf numFmtId="9" fontId="6" fillId="0" borderId="0" xfId="22" applyFont="1" applyBorder="1" applyAlignment="1">
      <alignment horizontal="left"/>
    </xf>
    <xf numFmtId="0" fontId="4" fillId="0" borderId="0" xfId="0" applyNumberFormat="1" applyFont="1" applyBorder="1" applyAlignment="1" applyProtection="1">
      <alignment/>
      <protection/>
    </xf>
    <xf numFmtId="2" fontId="6" fillId="0" borderId="0" xfId="0" applyNumberFormat="1" applyFont="1" applyBorder="1" applyAlignment="1">
      <alignment horizontal="left"/>
    </xf>
    <xf numFmtId="5" fontId="6" fillId="0" borderId="0" xfId="0" applyNumberFormat="1" applyFont="1" applyBorder="1" applyAlignment="1">
      <alignment horizontal="left"/>
    </xf>
    <xf numFmtId="37" fontId="4" fillId="0" borderId="0" xfId="0" applyNumberFormat="1" applyFont="1" applyBorder="1" applyAlignment="1">
      <alignment horizontal="left"/>
    </xf>
    <xf numFmtId="3" fontId="4" fillId="0" borderId="0" xfId="0" applyNumberFormat="1" applyFont="1" applyBorder="1" applyAlignment="1">
      <alignment horizontal="left"/>
    </xf>
    <xf numFmtId="3" fontId="4" fillId="0" borderId="0" xfId="0" applyNumberFormat="1" applyFont="1" applyBorder="1" applyAlignment="1">
      <alignment/>
    </xf>
    <xf numFmtId="5" fontId="4" fillId="0" borderId="0" xfId="0" applyNumberFormat="1" applyFont="1" applyBorder="1" applyAlignment="1">
      <alignment horizontal="left"/>
    </xf>
    <xf numFmtId="9" fontId="4" fillId="0" borderId="0" xfId="0" applyNumberFormat="1" applyFont="1" applyBorder="1" applyAlignment="1" quotePrefix="1">
      <alignment horizontal="left"/>
    </xf>
    <xf numFmtId="0" fontId="36" fillId="0" borderId="0" xfId="0" applyNumberFormat="1" applyFont="1" applyFill="1" applyAlignment="1" applyProtection="1">
      <alignment horizontal="center"/>
      <protection/>
    </xf>
    <xf numFmtId="0" fontId="48" fillId="0" borderId="0" xfId="0" applyFont="1" applyFill="1" applyAlignment="1" applyProtection="1">
      <alignment horizontal="right"/>
      <protection/>
    </xf>
    <xf numFmtId="0" fontId="49" fillId="0" borderId="0" xfId="0" applyFont="1" applyFill="1" applyAlignment="1" applyProtection="1">
      <alignment/>
      <protection/>
    </xf>
    <xf numFmtId="0" fontId="50" fillId="0" borderId="0" xfId="0" applyFont="1" applyFill="1" applyAlignment="1" applyProtection="1">
      <alignment/>
      <protection/>
    </xf>
    <xf numFmtId="0" fontId="51" fillId="0" borderId="0" xfId="0" applyFont="1" applyFill="1" applyAlignment="1" applyProtection="1">
      <alignment horizontal="right"/>
      <protection/>
    </xf>
    <xf numFmtId="0" fontId="36"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52" fillId="0" borderId="0" xfId="0" applyFont="1" applyFill="1" applyAlignment="1" applyProtection="1">
      <alignment/>
      <protection/>
    </xf>
    <xf numFmtId="0" fontId="38" fillId="0" borderId="0" xfId="0" applyFont="1" applyFill="1" applyAlignment="1" applyProtection="1">
      <alignment horizontal="right"/>
      <protection/>
    </xf>
    <xf numFmtId="0" fontId="0" fillId="0" borderId="0" xfId="0" applyNumberFormat="1" applyFont="1" applyFill="1" applyAlignment="1" applyProtection="1">
      <alignment horizontal="right"/>
      <protection/>
    </xf>
    <xf numFmtId="0" fontId="53" fillId="0" borderId="0" xfId="0" applyNumberFormat="1" applyFont="1" applyFill="1" applyAlignment="1" applyProtection="1">
      <alignment horizontal="center"/>
      <protection/>
    </xf>
    <xf numFmtId="0" fontId="54" fillId="0" borderId="0" xfId="0" applyFont="1" applyFill="1" applyAlignment="1" applyProtection="1">
      <alignment horizontal="left"/>
      <protection/>
    </xf>
    <xf numFmtId="0" fontId="55"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1" fontId="51" fillId="0" borderId="0" xfId="0" applyNumberFormat="1" applyFont="1" applyFill="1" applyAlignment="1" applyProtection="1">
      <alignment horizontal="right"/>
      <protection/>
    </xf>
    <xf numFmtId="0" fontId="0" fillId="0" borderId="7" xfId="0" applyNumberFormat="1" applyFont="1" applyFill="1" applyBorder="1" applyAlignment="1" applyProtection="1">
      <alignment/>
      <protection locked="0"/>
    </xf>
    <xf numFmtId="0" fontId="56" fillId="0" borderId="0" xfId="0" applyNumberFormat="1" applyFont="1" applyFill="1" applyAlignment="1" applyProtection="1">
      <alignment/>
      <protection/>
    </xf>
    <xf numFmtId="1" fontId="54" fillId="0" borderId="0" xfId="0" applyNumberFormat="1" applyFont="1" applyFill="1" applyAlignment="1" applyProtection="1">
      <alignment horizontal="right"/>
      <protection/>
    </xf>
    <xf numFmtId="1" fontId="54" fillId="0" borderId="0" xfId="0" applyNumberFormat="1" applyFont="1" applyFill="1" applyAlignment="1" applyProtection="1">
      <alignment horizontal="left"/>
      <protection/>
    </xf>
    <xf numFmtId="0" fontId="50" fillId="0" borderId="0" xfId="0" applyFont="1" applyFill="1" applyBorder="1" applyAlignment="1" applyProtection="1">
      <alignment/>
      <protection/>
    </xf>
    <xf numFmtId="3" fontId="0" fillId="0" borderId="7" xfId="15" applyNumberFormat="1" applyFont="1" applyFill="1" applyBorder="1" applyAlignment="1" applyProtection="1">
      <alignment horizontal="right"/>
      <protection locked="0"/>
    </xf>
    <xf numFmtId="3" fontId="0" fillId="0" borderId="7" xfId="22" applyNumberFormat="1" applyFont="1" applyFill="1" applyBorder="1" applyAlignment="1" applyProtection="1">
      <alignment horizontal="right"/>
      <protection locked="0"/>
    </xf>
    <xf numFmtId="0" fontId="0" fillId="0" borderId="7" xfId="0" applyNumberFormat="1" applyFont="1" applyFill="1" applyBorder="1" applyAlignment="1" applyProtection="1">
      <alignment horizontal="right"/>
      <protection locked="0"/>
    </xf>
    <xf numFmtId="0" fontId="36" fillId="0" borderId="0" xfId="0" applyNumberFormat="1" applyFont="1" applyFill="1" applyAlignment="1" applyProtection="1">
      <alignment/>
      <protection/>
    </xf>
    <xf numFmtId="0" fontId="0" fillId="0" borderId="0" xfId="0" applyNumberFormat="1" applyFont="1" applyFill="1" applyAlignment="1" applyProtection="1">
      <alignment/>
      <protection/>
    </xf>
    <xf numFmtId="3" fontId="0" fillId="0" borderId="0" xfId="0" applyNumberFormat="1" applyFont="1" applyFill="1" applyAlignment="1" applyProtection="1">
      <alignment/>
      <protection/>
    </xf>
    <xf numFmtId="3" fontId="36" fillId="0" borderId="0" xfId="0" applyNumberFormat="1" applyFont="1" applyFill="1" applyAlignment="1" applyProtection="1">
      <alignment/>
      <protection/>
    </xf>
    <xf numFmtId="193" fontId="36" fillId="0" borderId="0" xfId="0" applyNumberFormat="1" applyFont="1" applyFill="1" applyAlignment="1" applyProtection="1">
      <alignment/>
      <protection/>
    </xf>
    <xf numFmtId="0" fontId="0" fillId="0" borderId="0" xfId="0" applyFont="1" applyFill="1" applyAlignment="1" applyProtection="1">
      <alignment/>
      <protection/>
    </xf>
    <xf numFmtId="5" fontId="12" fillId="0" borderId="0" xfId="0" applyNumberFormat="1" applyFont="1" applyFill="1" applyBorder="1" applyAlignment="1" applyProtection="1">
      <alignment horizontal="right"/>
      <protection/>
    </xf>
    <xf numFmtId="0" fontId="12" fillId="0" borderId="0" xfId="0" applyFont="1" applyFill="1" applyAlignment="1" applyProtection="1">
      <alignment/>
      <protection/>
    </xf>
    <xf numFmtId="211" fontId="4" fillId="2" borderId="0" xfId="0" applyNumberFormat="1" applyFont="1" applyFill="1" applyBorder="1" applyAlignment="1" applyProtection="1">
      <alignment horizontal="right" vertical="center"/>
      <protection/>
    </xf>
    <xf numFmtId="0" fontId="12" fillId="0" borderId="0" xfId="0" applyFont="1" applyAlignment="1" applyProtection="1">
      <alignment vertical="center"/>
      <protection hidden="1" locked="0"/>
    </xf>
    <xf numFmtId="3" fontId="4" fillId="2" borderId="0" xfId="17" applyNumberFormat="1" applyFont="1" applyFill="1" applyBorder="1" applyAlignment="1" applyProtection="1">
      <alignment horizontal="right"/>
      <protection/>
    </xf>
    <xf numFmtId="3" fontId="4" fillId="2" borderId="0" xfId="0" applyNumberFormat="1" applyFont="1" applyFill="1" applyBorder="1" applyAlignment="1" applyProtection="1">
      <alignment/>
      <protection locked="0"/>
    </xf>
    <xf numFmtId="0" fontId="17" fillId="0" borderId="0" xfId="0" applyFont="1" applyFill="1" applyBorder="1" applyAlignment="1" applyProtection="1">
      <alignment horizontal="left"/>
      <protection/>
    </xf>
    <xf numFmtId="3" fontId="4" fillId="0" borderId="0" xfId="17" applyNumberFormat="1" applyFont="1" applyFill="1" applyBorder="1" applyAlignment="1" applyProtection="1">
      <alignment horizontal="right"/>
      <protection/>
    </xf>
    <xf numFmtId="0" fontId="17" fillId="0" borderId="0" xfId="0" applyFont="1" applyFill="1" applyAlignment="1" applyProtection="1">
      <alignment horizontal="left" vertical="top"/>
      <protection/>
    </xf>
    <xf numFmtId="0" fontId="22" fillId="0" borderId="0" xfId="0" applyFont="1" applyFill="1" applyAlignment="1" applyProtection="1">
      <alignment vertical="top"/>
      <protection/>
    </xf>
    <xf numFmtId="0" fontId="4" fillId="2" borderId="0" xfId="0" applyFont="1" applyFill="1" applyAlignment="1" applyProtection="1">
      <alignment/>
      <protection/>
    </xf>
    <xf numFmtId="214" fontId="12" fillId="0" borderId="0" xfId="0" applyNumberFormat="1" applyFont="1" applyFill="1" applyBorder="1" applyAlignment="1" applyProtection="1">
      <alignment horizontal="right" vertical="center"/>
      <protection locked="0"/>
    </xf>
    <xf numFmtId="0" fontId="0" fillId="2" borderId="0" xfId="0" applyFill="1" applyAlignment="1">
      <alignment vertical="center"/>
    </xf>
    <xf numFmtId="3" fontId="4" fillId="0" borderId="0" xfId="17" applyNumberFormat="1" applyFont="1" applyFill="1" applyBorder="1" applyAlignment="1" applyProtection="1">
      <alignment horizontal="right"/>
      <protection locked="0"/>
    </xf>
    <xf numFmtId="0" fontId="27" fillId="0" borderId="0" xfId="0" applyFont="1" applyFill="1" applyBorder="1" applyAlignment="1" applyProtection="1">
      <alignment horizontal="left"/>
      <protection/>
    </xf>
    <xf numFmtId="0" fontId="27" fillId="0" borderId="0" xfId="0" applyFont="1" applyBorder="1" applyAlignment="1" applyProtection="1">
      <alignment/>
      <protection/>
    </xf>
    <xf numFmtId="0" fontId="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top"/>
      <protection/>
    </xf>
    <xf numFmtId="9" fontId="12" fillId="0" borderId="0" xfId="0" applyNumberFormat="1" applyFont="1" applyAlignment="1" applyProtection="1">
      <alignment/>
      <protection hidden="1"/>
    </xf>
    <xf numFmtId="9" fontId="12" fillId="0" borderId="0" xfId="0" applyNumberFormat="1" applyFont="1" applyFill="1" applyAlignment="1" applyProtection="1">
      <alignment/>
      <protection hidden="1"/>
    </xf>
    <xf numFmtId="0" fontId="4" fillId="0" borderId="1" xfId="0" applyFont="1" applyFill="1" applyBorder="1" applyAlignment="1" applyProtection="1">
      <alignment vertical="center"/>
      <protection/>
    </xf>
    <xf numFmtId="9" fontId="4" fillId="0" borderId="1" xfId="0" applyNumberFormat="1" applyFont="1" applyFill="1" applyBorder="1" applyAlignment="1" applyProtection="1">
      <alignment vertical="center"/>
      <protection/>
    </xf>
    <xf numFmtId="9" fontId="4" fillId="0" borderId="2" xfId="0" applyNumberFormat="1" applyFont="1" applyFill="1" applyBorder="1" applyAlignment="1" applyProtection="1">
      <alignment vertical="center"/>
      <protection hidden="1"/>
    </xf>
    <xf numFmtId="0" fontId="4" fillId="0" borderId="2" xfId="0" applyNumberFormat="1" applyFont="1" applyFill="1" applyBorder="1" applyAlignment="1" applyProtection="1">
      <alignment vertical="center"/>
      <protection locked="0"/>
    </xf>
    <xf numFmtId="0" fontId="4" fillId="0" borderId="0" xfId="0" applyFont="1" applyFill="1" applyBorder="1" applyAlignment="1" applyProtection="1">
      <alignment/>
      <protection/>
    </xf>
    <xf numFmtId="9" fontId="12" fillId="0" borderId="0" xfId="0" applyNumberFormat="1" applyFont="1" applyFill="1" applyAlignment="1" applyProtection="1">
      <alignment/>
      <protection/>
    </xf>
    <xf numFmtId="0" fontId="12" fillId="0" borderId="0" xfId="0" applyFont="1" applyFill="1" applyBorder="1" applyAlignment="1" applyProtection="1">
      <alignment/>
      <protection/>
    </xf>
    <xf numFmtId="3" fontId="6" fillId="0" borderId="0" xfId="0" applyNumberFormat="1" applyFont="1" applyFill="1" applyBorder="1" applyAlignment="1" applyProtection="1">
      <alignment/>
      <protection/>
    </xf>
    <xf numFmtId="0" fontId="28"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top"/>
      <protection/>
    </xf>
    <xf numFmtId="0" fontId="12" fillId="0" borderId="0" xfId="0" applyNumberFormat="1" applyFont="1" applyFill="1" applyBorder="1" applyAlignment="1" applyProtection="1">
      <alignment horizontal="right" vertical="center"/>
      <protection hidden="1" locked="0"/>
    </xf>
    <xf numFmtId="0" fontId="22" fillId="0" borderId="0" xfId="0" applyFont="1" applyFill="1" applyAlignment="1" applyProtection="1">
      <alignment/>
      <protection/>
    </xf>
    <xf numFmtId="9" fontId="4" fillId="2" borderId="0" xfId="0" applyNumberFormat="1" applyFont="1" applyFill="1" applyBorder="1" applyAlignment="1" applyProtection="1">
      <alignment horizontal="right" vertical="center"/>
      <protection/>
    </xf>
    <xf numFmtId="0" fontId="0" fillId="0" borderId="0" xfId="21" applyFill="1">
      <alignment/>
      <protection/>
    </xf>
    <xf numFmtId="0" fontId="3" fillId="0" borderId="0" xfId="21" applyFont="1" applyFill="1" applyBorder="1" applyAlignment="1">
      <alignment horizontal="center"/>
      <protection/>
    </xf>
    <xf numFmtId="0" fontId="3" fillId="0" borderId="0" xfId="21" applyFont="1" applyFill="1" applyBorder="1" applyAlignment="1">
      <alignment horizontal="right"/>
      <protection/>
    </xf>
    <xf numFmtId="0" fontId="0" fillId="0" borderId="0" xfId="21">
      <alignment/>
      <protection/>
    </xf>
    <xf numFmtId="0" fontId="3" fillId="0" borderId="0" xfId="21" applyFont="1" applyFill="1" applyBorder="1" applyAlignment="1">
      <alignment horizontal="left"/>
      <protection/>
    </xf>
    <xf numFmtId="0" fontId="4" fillId="0" borderId="0" xfId="21" applyFont="1" applyFill="1">
      <alignment/>
      <protection/>
    </xf>
    <xf numFmtId="0" fontId="4" fillId="0" borderId="0" xfId="21" applyFont="1" applyFill="1" applyAlignment="1">
      <alignment vertical="top"/>
      <protection/>
    </xf>
    <xf numFmtId="0" fontId="4" fillId="0" borderId="0" xfId="21" applyFont="1" applyFill="1" applyBorder="1">
      <alignment/>
      <protection/>
    </xf>
    <xf numFmtId="0" fontId="4" fillId="0" borderId="0" xfId="21" applyFont="1" applyFill="1" applyBorder="1" applyAlignment="1">
      <alignment horizontal="right"/>
      <protection/>
    </xf>
    <xf numFmtId="9" fontId="4" fillId="0" borderId="0" xfId="21" applyNumberFormat="1" applyFont="1" applyFill="1" applyBorder="1" applyAlignment="1">
      <alignment horizontal="right"/>
      <protection/>
    </xf>
    <xf numFmtId="197" fontId="4" fillId="0" borderId="0" xfId="21" applyNumberFormat="1" applyFont="1" applyFill="1" applyBorder="1" applyAlignment="1">
      <alignment horizontal="right"/>
      <protection/>
    </xf>
    <xf numFmtId="0" fontId="5" fillId="0" borderId="0" xfId="21" applyFont="1" applyFill="1" applyBorder="1" applyAlignment="1">
      <alignment horizontal="right"/>
      <protection/>
    </xf>
    <xf numFmtId="0" fontId="4" fillId="0" borderId="0" xfId="21" applyFont="1" applyFill="1" applyBorder="1" applyAlignment="1">
      <alignment horizontal="left" indent="5"/>
      <protection/>
    </xf>
    <xf numFmtId="199" fontId="4" fillId="0" borderId="0" xfId="21" applyNumberFormat="1" applyFont="1" applyFill="1" applyBorder="1" applyAlignment="1">
      <alignment horizontal="right"/>
      <protection/>
    </xf>
    <xf numFmtId="3" fontId="4" fillId="0" borderId="0" xfId="21" applyNumberFormat="1" applyFont="1" applyFill="1" applyBorder="1" applyAlignment="1">
      <alignment horizontal="right"/>
      <protection/>
    </xf>
    <xf numFmtId="0" fontId="10" fillId="0" borderId="0" xfId="21" applyFont="1" applyFill="1" applyBorder="1" applyProtection="1">
      <alignment/>
      <protection/>
    </xf>
    <xf numFmtId="0" fontId="5" fillId="0" borderId="0" xfId="21" applyFont="1" applyFill="1" applyBorder="1" applyProtection="1">
      <alignment/>
      <protection/>
    </xf>
    <xf numFmtId="0" fontId="4" fillId="0" borderId="0" xfId="21" applyFont="1" applyFill="1" applyBorder="1" applyProtection="1">
      <alignment/>
      <protection/>
    </xf>
    <xf numFmtId="0" fontId="3" fillId="0" borderId="0" xfId="21" applyFont="1" applyFill="1" applyBorder="1" applyAlignment="1" applyProtection="1">
      <alignment horizontal="center"/>
      <protection/>
    </xf>
    <xf numFmtId="0" fontId="5" fillId="0" borderId="0" xfId="21" applyFont="1" applyFill="1" applyBorder="1" applyAlignment="1" applyProtection="1">
      <alignment horizontal="right"/>
      <protection/>
    </xf>
    <xf numFmtId="0" fontId="5" fillId="0" borderId="0" xfId="21" applyFont="1" applyFill="1" applyProtection="1">
      <alignment/>
      <protection/>
    </xf>
    <xf numFmtId="0" fontId="0" fillId="0" borderId="0" xfId="21" applyProtection="1">
      <alignment/>
      <protection/>
    </xf>
    <xf numFmtId="0" fontId="3" fillId="0" borderId="0" xfId="21" applyFont="1" applyFill="1" applyBorder="1" applyAlignment="1" applyProtection="1">
      <alignment horizontal="right"/>
      <protection/>
    </xf>
    <xf numFmtId="216" fontId="61" fillId="0" borderId="0" xfId="21" applyNumberFormat="1" applyFont="1" applyFill="1" applyBorder="1" applyAlignment="1" applyProtection="1">
      <alignment horizontal="right"/>
      <protection/>
    </xf>
    <xf numFmtId="9" fontId="5" fillId="0" borderId="0" xfId="22" applyFont="1" applyFill="1" applyBorder="1" applyAlignment="1" applyProtection="1">
      <alignment horizontal="left"/>
      <protection/>
    </xf>
    <xf numFmtId="3" fontId="5" fillId="0" borderId="0" xfId="21" applyNumberFormat="1" applyFont="1" applyFill="1" applyBorder="1" applyAlignment="1" applyProtection="1">
      <alignment horizontal="left"/>
      <protection/>
    </xf>
    <xf numFmtId="0" fontId="62" fillId="0" borderId="0" xfId="21" applyFont="1" applyFill="1" applyBorder="1" applyAlignment="1">
      <alignment horizontal="left"/>
      <protection/>
    </xf>
    <xf numFmtId="0" fontId="4" fillId="0" borderId="0" xfId="21" applyFont="1" applyBorder="1">
      <alignment/>
      <protection/>
    </xf>
    <xf numFmtId="0" fontId="6" fillId="0" borderId="0" xfId="21" applyFont="1" applyFill="1" applyBorder="1" applyAlignment="1">
      <alignment horizontal="left"/>
      <protection/>
    </xf>
    <xf numFmtId="5" fontId="4" fillId="0" borderId="0" xfId="21" applyNumberFormat="1" applyFont="1" applyFill="1" applyBorder="1" applyAlignment="1">
      <alignment horizontal="right"/>
      <protection/>
    </xf>
    <xf numFmtId="9" fontId="6" fillId="0" borderId="0" xfId="21" applyNumberFormat="1" applyFont="1" applyFill="1" applyBorder="1" applyAlignment="1">
      <alignment horizontal="left"/>
      <protection/>
    </xf>
    <xf numFmtId="14" fontId="4" fillId="0" borderId="0" xfId="21" applyNumberFormat="1" applyFont="1" applyFill="1" applyBorder="1">
      <alignment/>
      <protection/>
    </xf>
    <xf numFmtId="0" fontId="4" fillId="0" borderId="0" xfId="21" applyFont="1" applyFill="1" applyBorder="1" applyAlignment="1">
      <alignment horizontal="left"/>
      <protection/>
    </xf>
    <xf numFmtId="178" fontId="6" fillId="0" borderId="0" xfId="21" applyNumberFormat="1" applyFont="1" applyFill="1" applyBorder="1" applyAlignment="1">
      <alignment horizontal="left"/>
      <protection/>
    </xf>
    <xf numFmtId="37" fontId="6" fillId="0" borderId="0" xfId="21" applyNumberFormat="1" applyFont="1" applyFill="1" applyBorder="1" applyAlignment="1">
      <alignment horizontal="left"/>
      <protection/>
    </xf>
    <xf numFmtId="0" fontId="12" fillId="0" borderId="0" xfId="21" applyFont="1" applyBorder="1">
      <alignment/>
      <protection/>
    </xf>
    <xf numFmtId="0" fontId="62" fillId="0" borderId="9" xfId="21" applyFont="1" applyFill="1" applyBorder="1">
      <alignment/>
      <protection/>
    </xf>
    <xf numFmtId="5" fontId="6" fillId="0" borderId="9" xfId="21" applyNumberFormat="1" applyFont="1" applyFill="1" applyBorder="1" applyAlignment="1">
      <alignment horizontal="right"/>
      <protection/>
    </xf>
    <xf numFmtId="37" fontId="4" fillId="0" borderId="0" xfId="21" applyNumberFormat="1" applyFont="1" applyFill="1" applyBorder="1" applyAlignment="1">
      <alignment horizontal="right"/>
      <protection/>
    </xf>
    <xf numFmtId="0" fontId="4" fillId="0" borderId="10" xfId="21" applyFont="1" applyFill="1" applyBorder="1">
      <alignment/>
      <protection/>
    </xf>
    <xf numFmtId="37" fontId="4" fillId="0" borderId="10" xfId="21" applyNumberFormat="1" applyFont="1" applyFill="1" applyBorder="1" applyAlignment="1">
      <alignment horizontal="right"/>
      <protection/>
    </xf>
    <xf numFmtId="0" fontId="6" fillId="0" borderId="0" xfId="21" applyFont="1" applyFill="1" applyBorder="1">
      <alignment/>
      <protection/>
    </xf>
    <xf numFmtId="37" fontId="6" fillId="0" borderId="9" xfId="21" applyNumberFormat="1" applyFont="1" applyFill="1" applyBorder="1" applyAlignment="1">
      <alignment horizontal="right"/>
      <protection/>
    </xf>
    <xf numFmtId="37" fontId="4" fillId="0" borderId="0" xfId="21" applyNumberFormat="1" applyFont="1" applyFill="1" applyBorder="1" applyAlignment="1" quotePrefix="1">
      <alignment horizontal="right"/>
      <protection/>
    </xf>
    <xf numFmtId="37" fontId="4" fillId="0" borderId="10" xfId="21" applyNumberFormat="1" applyFont="1" applyFill="1" applyBorder="1" applyAlignment="1" quotePrefix="1">
      <alignment horizontal="right"/>
      <protection/>
    </xf>
    <xf numFmtId="0" fontId="9" fillId="0" borderId="0" xfId="21" applyFont="1" applyFill="1" applyBorder="1">
      <alignment/>
      <protection/>
    </xf>
    <xf numFmtId="0" fontId="62" fillId="0" borderId="11" xfId="21" applyFont="1" applyFill="1" applyBorder="1">
      <alignment/>
      <protection/>
    </xf>
    <xf numFmtId="37" fontId="6" fillId="0" borderId="12" xfId="21" applyNumberFormat="1" applyFont="1" applyFill="1" applyBorder="1" applyAlignment="1">
      <alignment horizontal="right"/>
      <protection/>
    </xf>
    <xf numFmtId="37" fontId="6" fillId="0" borderId="13" xfId="21" applyNumberFormat="1" applyFont="1" applyFill="1" applyBorder="1" applyAlignment="1">
      <alignment horizontal="right"/>
      <protection/>
    </xf>
    <xf numFmtId="0" fontId="4" fillId="0" borderId="14" xfId="21" applyFont="1" applyFill="1" applyBorder="1">
      <alignment/>
      <protection/>
    </xf>
    <xf numFmtId="37" fontId="12" fillId="0" borderId="0" xfId="21" applyNumberFormat="1" applyFont="1" applyFill="1" applyBorder="1" applyAlignment="1">
      <alignment horizontal="right"/>
      <protection/>
    </xf>
    <xf numFmtId="37" fontId="4" fillId="0" borderId="15" xfId="21" applyNumberFormat="1" applyFont="1" applyFill="1" applyBorder="1" applyAlignment="1">
      <alignment horizontal="right"/>
      <protection/>
    </xf>
    <xf numFmtId="5" fontId="4" fillId="0" borderId="0" xfId="21" applyNumberFormat="1" applyFont="1" applyFill="1" applyBorder="1">
      <alignment/>
      <protection/>
    </xf>
    <xf numFmtId="0" fontId="6" fillId="0" borderId="14" xfId="21" applyFont="1" applyFill="1" applyBorder="1">
      <alignment/>
      <protection/>
    </xf>
    <xf numFmtId="5" fontId="12" fillId="0" borderId="0" xfId="21" applyNumberFormat="1" applyFont="1" applyFill="1" applyBorder="1" applyAlignment="1">
      <alignment horizontal="right"/>
      <protection/>
    </xf>
    <xf numFmtId="9" fontId="12" fillId="0" borderId="0" xfId="22" applyFont="1" applyFill="1" applyBorder="1" applyAlignment="1">
      <alignment horizontal="right"/>
    </xf>
    <xf numFmtId="9" fontId="6" fillId="0" borderId="15" xfId="22" applyFont="1" applyFill="1" applyBorder="1" applyAlignment="1">
      <alignment horizontal="right"/>
    </xf>
    <xf numFmtId="0" fontId="6" fillId="0" borderId="0" xfId="21" applyFont="1" applyBorder="1">
      <alignment/>
      <protection/>
    </xf>
    <xf numFmtId="9" fontId="4" fillId="0" borderId="15" xfId="22" applyFont="1" applyFill="1" applyBorder="1" applyAlignment="1">
      <alignment horizontal="right"/>
    </xf>
    <xf numFmtId="0" fontId="8" fillId="0" borderId="14" xfId="21" applyFont="1" applyFill="1" applyBorder="1">
      <alignment/>
      <protection/>
    </xf>
    <xf numFmtId="3" fontId="6" fillId="0" borderId="15" xfId="21" applyNumberFormat="1" applyFont="1" applyFill="1" applyBorder="1" applyAlignment="1">
      <alignment horizontal="right"/>
      <protection/>
    </xf>
    <xf numFmtId="2" fontId="13" fillId="0" borderId="0" xfId="21" applyNumberFormat="1" applyFont="1" applyFill="1" applyBorder="1" applyAlignment="1">
      <alignment horizontal="right"/>
      <protection/>
    </xf>
    <xf numFmtId="178" fontId="12" fillId="0" borderId="0" xfId="21" applyNumberFormat="1" applyFont="1" applyFill="1" applyBorder="1" applyAlignment="1">
      <alignment horizontal="right"/>
      <protection/>
    </xf>
    <xf numFmtId="178" fontId="13" fillId="0" borderId="15" xfId="21" applyNumberFormat="1" applyFont="1" applyFill="1" applyBorder="1" applyAlignment="1">
      <alignment horizontal="right"/>
      <protection/>
    </xf>
    <xf numFmtId="178" fontId="8" fillId="0" borderId="15" xfId="21" applyNumberFormat="1" applyFont="1" applyFill="1" applyBorder="1" applyAlignment="1">
      <alignment horizontal="right"/>
      <protection/>
    </xf>
    <xf numFmtId="37" fontId="12" fillId="0" borderId="0" xfId="22" applyNumberFormat="1" applyFont="1" applyFill="1" applyBorder="1" applyAlignment="1">
      <alignment horizontal="right"/>
    </xf>
    <xf numFmtId="0" fontId="4" fillId="0" borderId="16" xfId="21" applyFont="1" applyFill="1" applyBorder="1">
      <alignment/>
      <protection/>
    </xf>
    <xf numFmtId="9" fontId="12" fillId="0" borderId="10" xfId="22" applyFont="1" applyFill="1" applyBorder="1" applyAlignment="1">
      <alignment horizontal="right"/>
    </xf>
    <xf numFmtId="5" fontId="12" fillId="0" borderId="10" xfId="21" applyNumberFormat="1" applyFont="1" applyFill="1" applyBorder="1" applyAlignment="1" applyProtection="1">
      <alignment horizontal="right"/>
      <protection/>
    </xf>
    <xf numFmtId="9" fontId="4" fillId="0" borderId="17" xfId="21" applyNumberFormat="1" applyFont="1" applyFill="1" applyBorder="1" applyAlignment="1" applyProtection="1">
      <alignment horizontal="right"/>
      <protection/>
    </xf>
    <xf numFmtId="9" fontId="4" fillId="0" borderId="0" xfId="22" applyFont="1" applyFill="1" applyBorder="1" applyAlignment="1">
      <alignment horizontal="right"/>
    </xf>
    <xf numFmtId="0" fontId="4" fillId="0" borderId="0" xfId="21" applyFont="1" applyBorder="1" applyAlignment="1">
      <alignment horizontal="right"/>
      <protection/>
    </xf>
    <xf numFmtId="0" fontId="6" fillId="0" borderId="0" xfId="21" applyFont="1" applyFill="1" applyBorder="1" applyAlignment="1" applyProtection="1">
      <alignment horizontal="left"/>
      <protection locked="0"/>
    </xf>
    <xf numFmtId="9" fontId="4" fillId="0" borderId="0" xfId="22" applyFont="1" applyBorder="1" applyAlignment="1">
      <alignment horizontal="right"/>
    </xf>
    <xf numFmtId="3" fontId="4" fillId="2" borderId="0" xfId="0" applyNumberFormat="1" applyFont="1" applyFill="1" applyAlignment="1" applyProtection="1">
      <alignment/>
      <protection/>
    </xf>
    <xf numFmtId="0" fontId="17" fillId="0" borderId="0" xfId="0" applyFont="1" applyFill="1" applyBorder="1" applyAlignment="1" applyProtection="1">
      <alignment horizontal="left"/>
      <protection locked="0"/>
    </xf>
    <xf numFmtId="3" fontId="29" fillId="2" borderId="0" xfId="0" applyNumberFormat="1" applyFont="1" applyFill="1" applyAlignment="1" applyProtection="1">
      <alignment horizontal="center" vertical="top"/>
      <protection/>
    </xf>
    <xf numFmtId="0" fontId="29" fillId="2" borderId="0" xfId="0" applyFont="1" applyFill="1" applyAlignment="1" applyProtection="1">
      <alignment horizontal="center" vertical="top"/>
      <protection/>
    </xf>
    <xf numFmtId="212" fontId="4" fillId="3" borderId="18" xfId="17" applyNumberFormat="1" applyFont="1" applyFill="1" applyBorder="1" applyAlignment="1" applyProtection="1">
      <alignment horizontal="right"/>
      <protection locked="0"/>
    </xf>
    <xf numFmtId="212" fontId="4" fillId="3" borderId="19" xfId="17" applyNumberFormat="1" applyFont="1" applyFill="1" applyBorder="1" applyAlignment="1" applyProtection="1">
      <alignment horizontal="right"/>
      <protection locked="0"/>
    </xf>
    <xf numFmtId="208" fontId="4" fillId="3" borderId="18" xfId="17" applyNumberFormat="1" applyFont="1" applyFill="1" applyBorder="1" applyAlignment="1" applyProtection="1">
      <alignment horizontal="right"/>
      <protection locked="0"/>
    </xf>
    <xf numFmtId="208" fontId="4" fillId="3" borderId="19" xfId="17" applyNumberFormat="1" applyFont="1" applyFill="1" applyBorder="1" applyAlignment="1" applyProtection="1">
      <alignment horizontal="right"/>
      <protection locked="0"/>
    </xf>
    <xf numFmtId="3" fontId="4" fillId="3" borderId="18" xfId="17" applyNumberFormat="1" applyFont="1" applyFill="1" applyBorder="1" applyAlignment="1" applyProtection="1">
      <alignment horizontal="right"/>
      <protection locked="0"/>
    </xf>
    <xf numFmtId="3" fontId="4" fillId="3" borderId="19" xfId="17" applyNumberFormat="1" applyFont="1" applyFill="1" applyBorder="1" applyAlignment="1" applyProtection="1">
      <alignment horizontal="right"/>
      <protection locked="0"/>
    </xf>
    <xf numFmtId="9" fontId="4" fillId="2" borderId="0" xfId="0" applyNumberFormat="1" applyFont="1" applyFill="1" applyBorder="1" applyAlignment="1" applyProtection="1">
      <alignment horizontal="right" vertical="center"/>
      <protection/>
    </xf>
    <xf numFmtId="206" fontId="4" fillId="3" borderId="18" xfId="17" applyNumberFormat="1" applyFont="1" applyFill="1" applyBorder="1" applyAlignment="1" applyProtection="1">
      <alignment horizontal="right" vertical="center"/>
      <protection locked="0"/>
    </xf>
    <xf numFmtId="206" fontId="4" fillId="3" borderId="19" xfId="17" applyNumberFormat="1" applyFont="1" applyFill="1" applyBorder="1" applyAlignment="1" applyProtection="1">
      <alignment horizontal="right" vertical="center"/>
      <protection locked="0"/>
    </xf>
    <xf numFmtId="3" fontId="4" fillId="3" borderId="18" xfId="17" applyNumberFormat="1" applyFont="1" applyFill="1" applyBorder="1" applyAlignment="1" applyProtection="1">
      <alignment horizontal="right" vertical="center"/>
      <protection locked="0"/>
    </xf>
    <xf numFmtId="3" fontId="4" fillId="3" borderId="19" xfId="17" applyNumberFormat="1" applyFont="1" applyFill="1" applyBorder="1" applyAlignment="1" applyProtection="1">
      <alignment horizontal="right" vertical="center"/>
      <protection locked="0"/>
    </xf>
    <xf numFmtId="203" fontId="4" fillId="3" borderId="18" xfId="17" applyNumberFormat="1" applyFont="1" applyFill="1" applyBorder="1" applyAlignment="1" applyProtection="1">
      <alignment horizontal="right"/>
      <protection locked="0"/>
    </xf>
    <xf numFmtId="203" fontId="4" fillId="3" borderId="19" xfId="17" applyNumberFormat="1" applyFont="1" applyFill="1" applyBorder="1" applyAlignment="1" applyProtection="1">
      <alignment horizontal="right"/>
      <protection locked="0"/>
    </xf>
    <xf numFmtId="217" fontId="4" fillId="3" borderId="7" xfId="17" applyNumberFormat="1" applyFont="1" applyFill="1" applyBorder="1" applyAlignment="1" applyProtection="1">
      <alignment horizontal="right"/>
      <protection locked="0"/>
    </xf>
    <xf numFmtId="3" fontId="4" fillId="0" borderId="18" xfId="0" applyNumberFormat="1" applyFont="1" applyBorder="1" applyAlignment="1" applyProtection="1">
      <alignment horizontal="right"/>
      <protection locked="0"/>
    </xf>
    <xf numFmtId="3" fontId="4" fillId="0" borderId="19" xfId="0" applyNumberFormat="1" applyFont="1" applyBorder="1" applyAlignment="1" applyProtection="1">
      <alignment horizontal="right"/>
      <protection locked="0"/>
    </xf>
    <xf numFmtId="207" fontId="4" fillId="3" borderId="7" xfId="17" applyNumberFormat="1" applyFont="1" applyFill="1" applyBorder="1" applyAlignment="1" applyProtection="1">
      <alignment horizontal="right"/>
      <protection locked="0"/>
    </xf>
    <xf numFmtId="1" fontId="4" fillId="3" borderId="7" xfId="17" applyNumberFormat="1" applyFont="1" applyFill="1" applyBorder="1" applyAlignment="1" applyProtection="1">
      <alignment horizontal="right"/>
      <protection locked="0"/>
    </xf>
    <xf numFmtId="3" fontId="4" fillId="0" borderId="7" xfId="0" applyNumberFormat="1" applyFont="1" applyFill="1" applyBorder="1" applyAlignment="1" applyProtection="1">
      <alignment horizontal="right"/>
      <protection locked="0"/>
    </xf>
    <xf numFmtId="215" fontId="4" fillId="0" borderId="7" xfId="0" applyNumberFormat="1" applyFont="1" applyFill="1" applyBorder="1" applyAlignment="1" applyProtection="1">
      <alignment horizontal="right"/>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Nucleus Research Extrusion Prevention ROI Tool" xfId="21"/>
    <cellStyle name="Percent" xfId="22"/>
  </cellStyles>
  <dxfs count="1">
    <dxf>
      <font>
        <color rgb="FFE3E3E3"/>
      </font>
      <border>
        <left style="thin">
          <color rgb="FFFF0000"/>
        </left>
        <right style="thin">
          <color rgb="FFFF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0"/>
            <c:showPercent val="1"/>
          </c:dLbls>
          <c:cat>
            <c:strRef>
              <c:f>Report!$C$270:$C$271</c:f>
              <c:strCache/>
            </c:strRef>
          </c:cat>
          <c:val>
            <c:numRef>
              <c:f>Report!$D$270:$D$271</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55"/>
          <c:w val="0.9015"/>
          <c:h val="0.89"/>
        </c:manualLayout>
      </c:layout>
      <c:barChart>
        <c:barDir val="col"/>
        <c:grouping val="clustered"/>
        <c:varyColors val="0"/>
        <c:ser>
          <c:idx val="1"/>
          <c:order val="0"/>
          <c:tx>
            <c:strRef>
              <c:f>Graphs!$C$61</c:f>
              <c:strCache>
                <c:ptCount val="1"/>
                <c:pt idx="0">
                  <c:v>Average</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Graphs!$B$62:$B$65</c:f>
              <c:strCache/>
            </c:strRef>
          </c:cat>
          <c:val>
            <c:numRef>
              <c:f>Graphs!$C$62:$C$65</c:f>
              <c:numCache>
                <c:ptCount val="4"/>
                <c:pt idx="0">
                  <c:v>0</c:v>
                </c:pt>
                <c:pt idx="1">
                  <c:v>0</c:v>
                </c:pt>
                <c:pt idx="2">
                  <c:v>0</c:v>
                </c:pt>
                <c:pt idx="3">
                  <c:v>0</c:v>
                </c:pt>
              </c:numCache>
            </c:numRef>
          </c:val>
        </c:ser>
        <c:axId val="6596518"/>
        <c:axId val="59368663"/>
      </c:barChart>
      <c:lineChart>
        <c:grouping val="standard"/>
        <c:varyColors val="0"/>
        <c:ser>
          <c:idx val="0"/>
          <c:order val="1"/>
          <c:tx>
            <c:strRef>
              <c:f>Graphs!$D$61</c:f>
              <c:strCache>
                <c:ptCount val="1"/>
                <c:pt idx="0">
                  <c:v>Total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Graphs!$B$62:$B$65</c:f>
              <c:strCache/>
            </c:strRef>
          </c:cat>
          <c:val>
            <c:numRef>
              <c:f>Graphs!$D$62:$D$65</c:f>
              <c:numCache>
                <c:ptCount val="4"/>
                <c:pt idx="0">
                  <c:v>0</c:v>
                </c:pt>
                <c:pt idx="1">
                  <c:v>0</c:v>
                </c:pt>
                <c:pt idx="2">
                  <c:v>0</c:v>
                </c:pt>
                <c:pt idx="3">
                  <c:v>0</c:v>
                </c:pt>
              </c:numCache>
            </c:numRef>
          </c:val>
          <c:smooth val="1"/>
        </c:ser>
        <c:axId val="64555920"/>
        <c:axId val="44132369"/>
      </c:lineChart>
      <c:catAx>
        <c:axId val="6596518"/>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9368663"/>
        <c:crosses val="autoZero"/>
        <c:auto val="0"/>
        <c:lblOffset val="100"/>
        <c:noMultiLvlLbl val="0"/>
      </c:catAx>
      <c:valAx>
        <c:axId val="59368663"/>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6596518"/>
        <c:crossesAt val="1"/>
        <c:crossBetween val="between"/>
        <c:dispUnits/>
      </c:valAx>
      <c:catAx>
        <c:axId val="64555920"/>
        <c:scaling>
          <c:orientation val="minMax"/>
        </c:scaling>
        <c:axPos val="b"/>
        <c:delete val="1"/>
        <c:majorTickMark val="in"/>
        <c:minorTickMark val="none"/>
        <c:tickLblPos val="nextTo"/>
        <c:crossAx val="44132369"/>
        <c:crosses val="autoZero"/>
        <c:auto val="0"/>
        <c:lblOffset val="100"/>
        <c:noMultiLvlLbl val="0"/>
      </c:catAx>
      <c:valAx>
        <c:axId val="44132369"/>
        <c:scaling>
          <c:orientation val="minMax"/>
        </c:scaling>
        <c:axPos val="l"/>
        <c:delete val="1"/>
        <c:majorTickMark val="in"/>
        <c:minorTickMark val="none"/>
        <c:tickLblPos val="nextTo"/>
        <c:crossAx val="64555920"/>
        <c:crossesAt val="1"/>
        <c:crossBetween val="between"/>
        <c:dispUnits/>
      </c:valAx>
      <c:spPr>
        <a:solidFill>
          <a:srgbClr val="C0C0C0"/>
        </a:solidFill>
        <a:ln w="12700">
          <a:solidFill>
            <a:srgbClr val="808080"/>
          </a:solidFill>
        </a:ln>
      </c:spPr>
    </c:plotArea>
    <c:legend>
      <c:legendPos val="r"/>
      <c:layout>
        <c:manualLayout>
          <c:xMode val="edge"/>
          <c:yMode val="edge"/>
          <c:x val="0.72975"/>
          <c:y val="0.3465"/>
        </c:manualLayout>
      </c:layout>
      <c:overlay val="0"/>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axId val="61647002"/>
        <c:axId val="17952107"/>
      </c:lineChart>
      <c:catAx>
        <c:axId val="61647002"/>
        <c:scaling>
          <c:orientation val="minMax"/>
        </c:scaling>
        <c:axPos val="b"/>
        <c:delete val="0"/>
        <c:numFmt formatCode="General" sourceLinked="1"/>
        <c:majorTickMark val="out"/>
        <c:minorTickMark val="none"/>
        <c:tickLblPos val="nextTo"/>
        <c:crossAx val="17952107"/>
        <c:crosses val="autoZero"/>
        <c:auto val="0"/>
        <c:lblOffset val="100"/>
        <c:noMultiLvlLbl val="0"/>
      </c:catAx>
      <c:valAx>
        <c:axId val="17952107"/>
        <c:scaling>
          <c:orientation val="minMax"/>
        </c:scaling>
        <c:axPos val="l"/>
        <c:delete val="0"/>
        <c:numFmt formatCode="General" sourceLinked="1"/>
        <c:majorTickMark val="out"/>
        <c:minorTickMark val="none"/>
        <c:tickLblPos val="nextTo"/>
        <c:crossAx val="6164700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5525"/>
          <c:w val="0.95525"/>
          <c:h val="0.944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Graphs!$B$114:$B$118</c:f>
              <c:strCache/>
            </c:strRef>
          </c:cat>
          <c:val>
            <c:numRef>
              <c:f>Graphs!$C$114:$C$118</c:f>
              <c:numCache>
                <c:ptCount val="5"/>
                <c:pt idx="0">
                  <c:v>0</c:v>
                </c:pt>
                <c:pt idx="1">
                  <c:v>0</c:v>
                </c:pt>
                <c:pt idx="2">
                  <c:v>0</c:v>
                </c:pt>
                <c:pt idx="3">
                  <c:v>0</c:v>
                </c:pt>
                <c:pt idx="4">
                  <c:v>0</c:v>
                </c:pt>
              </c:numCache>
            </c:numRef>
          </c:val>
          <c:smooth val="1"/>
        </c:ser>
        <c:axId val="27351236"/>
        <c:axId val="44834533"/>
      </c:lineChart>
      <c:catAx>
        <c:axId val="27351236"/>
        <c:scaling>
          <c:orientation val="minMax"/>
        </c:scaling>
        <c:axPos val="b"/>
        <c:minorGridlines/>
        <c:delete val="0"/>
        <c:numFmt formatCode="General" sourceLinked="1"/>
        <c:majorTickMark val="out"/>
        <c:minorTickMark val="none"/>
        <c:tickLblPos val="nextTo"/>
        <c:txPr>
          <a:bodyPr/>
          <a:lstStyle/>
          <a:p>
            <a:pPr>
              <a:defRPr lang="en-US" cap="none" sz="800" b="0" i="0" u="none" baseline="0"/>
            </a:pPr>
          </a:p>
        </c:txPr>
        <c:crossAx val="44834533"/>
        <c:crosses val="autoZero"/>
        <c:auto val="1"/>
        <c:lblOffset val="100"/>
        <c:noMultiLvlLbl val="0"/>
      </c:catAx>
      <c:valAx>
        <c:axId val="44834533"/>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7351236"/>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475"/>
          <c:w val="0.9755"/>
          <c:h val="0.90025"/>
        </c:manualLayout>
      </c:layout>
      <c:lineChart>
        <c:grouping val="standard"/>
        <c:varyColors val="0"/>
        <c:ser>
          <c:idx val="1"/>
          <c:order val="0"/>
          <c:tx>
            <c:strRef>
              <c:f>Graphs!$C$88</c:f>
              <c:strCache>
                <c:ptCount val="1"/>
                <c:pt idx="0">
                  <c:v>Net Benefit</c:v>
                </c:pt>
              </c:strCache>
            </c:strRef>
          </c:tx>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Graphs!$B$89:$B$92</c:f>
              <c:strCache/>
            </c:strRef>
          </c:cat>
          <c:val>
            <c:numRef>
              <c:f>Graphs!$C$89:$C$92</c:f>
              <c:numCache>
                <c:ptCount val="4"/>
                <c:pt idx="0">
                  <c:v>0</c:v>
                </c:pt>
                <c:pt idx="1">
                  <c:v>0</c:v>
                </c:pt>
                <c:pt idx="2">
                  <c:v>0</c:v>
                </c:pt>
                <c:pt idx="3">
                  <c:v>0</c:v>
                </c:pt>
              </c:numCache>
            </c:numRef>
          </c:val>
          <c:smooth val="0"/>
        </c:ser>
        <c:axId val="857614"/>
        <c:axId val="7718527"/>
      </c:lineChart>
      <c:catAx>
        <c:axId val="85761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7718527"/>
        <c:crosses val="autoZero"/>
        <c:auto val="0"/>
        <c:lblOffset val="100"/>
        <c:noMultiLvlLbl val="0"/>
      </c:catAx>
      <c:valAx>
        <c:axId val="7718527"/>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857614"/>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Annual Savings</a:t>
            </a:r>
          </a:p>
        </c:rich>
      </c:tx>
      <c:layout/>
      <c:spPr>
        <a:noFill/>
        <a:ln>
          <a:noFill/>
        </a:ln>
      </c:spPr>
    </c:title>
    <c:view3D>
      <c:rotX val="10"/>
      <c:rotY val="0"/>
      <c:depthPercent val="100"/>
      <c:rAngAx val="0"/>
      <c:perspective val="0"/>
    </c:view3D>
    <c:plotArea>
      <c:layout>
        <c:manualLayout>
          <c:xMode val="edge"/>
          <c:yMode val="edge"/>
          <c:x val="0.01775"/>
          <c:y val="0.088"/>
          <c:w val="0.9645"/>
          <c:h val="0.912"/>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'Quick Calculator'!$K$29:$N$29</c:f>
              <c:strCache/>
            </c:strRef>
          </c:cat>
          <c:val>
            <c:numRef>
              <c:f>'Quick Calculator'!$K$30:$N$30</c:f>
              <c:numCache>
                <c:ptCount val="4"/>
                <c:pt idx="0">
                  <c:v>0</c:v>
                </c:pt>
                <c:pt idx="1">
                  <c:v>0</c:v>
                </c:pt>
                <c:pt idx="2">
                  <c:v>0</c:v>
                </c:pt>
                <c:pt idx="3">
                  <c:v>0</c:v>
                </c:pt>
              </c:numCache>
            </c:numRef>
          </c:val>
          <c:shape val="cylinder"/>
        </c:ser>
        <c:gapWidth val="0"/>
        <c:gapDepth val="0"/>
        <c:shape val="cylinder"/>
        <c:axId val="2357880"/>
        <c:axId val="21220921"/>
      </c:bar3DChart>
      <c:catAx>
        <c:axId val="2357880"/>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1220921"/>
        <c:crosses val="autoZero"/>
        <c:auto val="1"/>
        <c:lblOffset val="100"/>
        <c:tickLblSkip val="1"/>
        <c:noMultiLvlLbl val="0"/>
      </c:catAx>
      <c:valAx>
        <c:axId val="2122092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57880"/>
        <c:crossesAt val="1"/>
        <c:crossBetween val="between"/>
        <c:dispUnits/>
      </c:valAx>
      <c:spPr>
        <a:noFill/>
        <a:ln>
          <a:no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0"/>
            <c:showPercent val="1"/>
          </c:dLbls>
          <c:cat>
            <c:strRef>
              <c:f>Report!$C$178:$C$183</c:f>
              <c:strCache/>
            </c:strRef>
          </c:cat>
          <c:val>
            <c:numRef>
              <c:f>Report!$D$178:$D$183</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Report!$D$203</c:f>
              <c:strCache>
                <c:ptCount val="1"/>
                <c:pt idx="0">
                  <c:v>Average</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Report!$C$204:$C$207</c:f>
              <c:strCache/>
            </c:strRef>
          </c:cat>
          <c:val>
            <c:numRef>
              <c:f>Report!$D$204:$D$207</c:f>
              <c:numCache>
                <c:ptCount val="4"/>
                <c:pt idx="0">
                  <c:v>0</c:v>
                </c:pt>
                <c:pt idx="1">
                  <c:v>0</c:v>
                </c:pt>
                <c:pt idx="2">
                  <c:v>0</c:v>
                </c:pt>
                <c:pt idx="3">
                  <c:v>0</c:v>
                </c:pt>
              </c:numCache>
            </c:numRef>
          </c:val>
        </c:ser>
        <c:axId val="14815178"/>
        <c:axId val="66227739"/>
      </c:barChart>
      <c:lineChart>
        <c:grouping val="standard"/>
        <c:varyColors val="0"/>
        <c:ser>
          <c:idx val="0"/>
          <c:order val="1"/>
          <c:tx>
            <c:strRef>
              <c:f>Report!$E$203</c:f>
              <c:strCache>
                <c:ptCount val="1"/>
                <c:pt idx="0">
                  <c:v>Total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Report!$C$204:$C$207</c:f>
              <c:strCache/>
            </c:strRef>
          </c:cat>
          <c:val>
            <c:numRef>
              <c:f>Report!$E$204:$E$207</c:f>
              <c:numCache>
                <c:ptCount val="4"/>
                <c:pt idx="0">
                  <c:v>0</c:v>
                </c:pt>
                <c:pt idx="1">
                  <c:v>0</c:v>
                </c:pt>
                <c:pt idx="2">
                  <c:v>0</c:v>
                </c:pt>
                <c:pt idx="3">
                  <c:v>0</c:v>
                </c:pt>
              </c:numCache>
            </c:numRef>
          </c:val>
          <c:smooth val="1"/>
        </c:ser>
        <c:axId val="59178740"/>
        <c:axId val="62846613"/>
      </c:lineChart>
      <c:catAx>
        <c:axId val="14815178"/>
        <c:scaling>
          <c:orientation val="minMax"/>
        </c:scaling>
        <c:axPos val="b"/>
        <c:delete val="0"/>
        <c:numFmt formatCode="General" sourceLinked="1"/>
        <c:majorTickMark val="in"/>
        <c:minorTickMark val="none"/>
        <c:tickLblPos val="nextTo"/>
        <c:crossAx val="66227739"/>
        <c:crosses val="autoZero"/>
        <c:auto val="0"/>
        <c:lblOffset val="100"/>
        <c:noMultiLvlLbl val="0"/>
      </c:catAx>
      <c:valAx>
        <c:axId val="66227739"/>
        <c:scaling>
          <c:orientation val="minMax"/>
        </c:scaling>
        <c:axPos val="l"/>
        <c:delete val="0"/>
        <c:numFmt formatCode="General" sourceLinked="1"/>
        <c:majorTickMark val="in"/>
        <c:minorTickMark val="none"/>
        <c:tickLblPos val="nextTo"/>
        <c:crossAx val="14815178"/>
        <c:crossesAt val="1"/>
        <c:crossBetween val="between"/>
        <c:dispUnits/>
      </c:valAx>
      <c:catAx>
        <c:axId val="59178740"/>
        <c:scaling>
          <c:orientation val="minMax"/>
        </c:scaling>
        <c:axPos val="b"/>
        <c:delete val="1"/>
        <c:majorTickMark val="in"/>
        <c:minorTickMark val="none"/>
        <c:tickLblPos val="nextTo"/>
        <c:crossAx val="62846613"/>
        <c:crosses val="autoZero"/>
        <c:auto val="0"/>
        <c:lblOffset val="100"/>
        <c:noMultiLvlLbl val="0"/>
      </c:catAx>
      <c:valAx>
        <c:axId val="62846613"/>
        <c:scaling>
          <c:orientation val="minMax"/>
        </c:scaling>
        <c:axPos val="l"/>
        <c:delete val="1"/>
        <c:majorTickMark val="in"/>
        <c:minorTickMark val="none"/>
        <c:tickLblPos val="nextTo"/>
        <c:crossAx val="591787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axId val="28748606"/>
        <c:axId val="57410863"/>
      </c:lineChart>
      <c:catAx>
        <c:axId val="28748606"/>
        <c:scaling>
          <c:orientation val="minMax"/>
        </c:scaling>
        <c:axPos val="b"/>
        <c:delete val="0"/>
        <c:numFmt formatCode="General" sourceLinked="1"/>
        <c:majorTickMark val="out"/>
        <c:minorTickMark val="none"/>
        <c:tickLblPos val="nextTo"/>
        <c:crossAx val="57410863"/>
        <c:crosses val="autoZero"/>
        <c:auto val="0"/>
        <c:lblOffset val="100"/>
        <c:noMultiLvlLbl val="0"/>
      </c:catAx>
      <c:valAx>
        <c:axId val="57410863"/>
        <c:scaling>
          <c:orientation val="minMax"/>
        </c:scaling>
        <c:axPos val="l"/>
        <c:delete val="0"/>
        <c:numFmt formatCode="General" sourceLinked="1"/>
        <c:majorTickMark val="out"/>
        <c:minorTickMark val="none"/>
        <c:tickLblPos val="nextTo"/>
        <c:crossAx val="287486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10575"/>
          <c:w val="0.91875"/>
          <c:h val="0.894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Report!$C$401:$C$405</c:f>
              <c:numCache>
                <c:ptCount val="5"/>
                <c:pt idx="0">
                  <c:v>0</c:v>
                </c:pt>
                <c:pt idx="1">
                  <c:v>0</c:v>
                </c:pt>
                <c:pt idx="2">
                  <c:v>0</c:v>
                </c:pt>
                <c:pt idx="3">
                  <c:v>0</c:v>
                </c:pt>
                <c:pt idx="4">
                  <c:v>0</c:v>
                </c:pt>
              </c:numCache>
            </c:numRef>
          </c:cat>
          <c:val>
            <c:numRef>
              <c:f>Report!$D$401:$D$405</c:f>
              <c:numCache>
                <c:ptCount val="5"/>
                <c:pt idx="0">
                  <c:v>0</c:v>
                </c:pt>
                <c:pt idx="1">
                  <c:v>0</c:v>
                </c:pt>
                <c:pt idx="2">
                  <c:v>0</c:v>
                </c:pt>
                <c:pt idx="3">
                  <c:v>0</c:v>
                </c:pt>
                <c:pt idx="4">
                  <c:v>0</c:v>
                </c:pt>
              </c:numCache>
            </c:numRef>
          </c:val>
          <c:smooth val="1"/>
        </c:ser>
        <c:axId val="46935720"/>
        <c:axId val="19768297"/>
      </c:lineChart>
      <c:catAx>
        <c:axId val="46935720"/>
        <c:scaling>
          <c:orientation val="minMax"/>
        </c:scaling>
        <c:axPos val="b"/>
        <c:minorGridlines/>
        <c:delete val="0"/>
        <c:numFmt formatCode="General" sourceLinked="1"/>
        <c:majorTickMark val="out"/>
        <c:minorTickMark val="none"/>
        <c:tickLblPos val="nextTo"/>
        <c:crossAx val="19768297"/>
        <c:crosses val="autoZero"/>
        <c:auto val="1"/>
        <c:lblOffset val="100"/>
        <c:noMultiLvlLbl val="0"/>
      </c:catAx>
      <c:valAx>
        <c:axId val="19768297"/>
        <c:scaling>
          <c:orientation val="minMax"/>
        </c:scaling>
        <c:axPos val="l"/>
        <c:majorGridlines/>
        <c:delete val="0"/>
        <c:numFmt formatCode="General" sourceLinked="1"/>
        <c:majorTickMark val="out"/>
        <c:minorTickMark val="none"/>
        <c:tickLblPos val="nextTo"/>
        <c:crossAx val="4693572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445"/>
          <c:w val="0.9755"/>
          <c:h val="0.90075"/>
        </c:manualLayout>
      </c:layout>
      <c:lineChart>
        <c:grouping val="standard"/>
        <c:varyColors val="0"/>
        <c:ser>
          <c:idx val="1"/>
          <c:order val="0"/>
          <c:spPr>
            <a:ln w="381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Report!$B$299:$B$302</c:f>
              <c:strCache/>
            </c:strRef>
          </c:cat>
          <c:val>
            <c:numRef>
              <c:f>Report!$C$299:$C$302</c:f>
              <c:numCache>
                <c:ptCount val="4"/>
                <c:pt idx="0">
                  <c:v>0</c:v>
                </c:pt>
                <c:pt idx="1">
                  <c:v>0</c:v>
                </c:pt>
                <c:pt idx="2">
                  <c:v>0</c:v>
                </c:pt>
                <c:pt idx="3">
                  <c:v>0</c:v>
                </c:pt>
              </c:numCache>
            </c:numRef>
          </c:val>
          <c:smooth val="0"/>
        </c:ser>
        <c:ser>
          <c:idx val="0"/>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Report!$B$299:$B$302</c:f>
              <c:strCache/>
            </c:strRef>
          </c:cat>
          <c:val>
            <c:numRef>
              <c:f>Report!$D$299:$D$302</c:f>
              <c:numCache>
                <c:ptCount val="4"/>
                <c:pt idx="0">
                  <c:v>0</c:v>
                </c:pt>
                <c:pt idx="1">
                  <c:v>0</c:v>
                </c:pt>
                <c:pt idx="2">
                  <c:v>0</c:v>
                </c:pt>
                <c:pt idx="3">
                  <c:v>0</c:v>
                </c:pt>
              </c:numCache>
            </c:numRef>
          </c:val>
          <c:smooth val="0"/>
        </c:ser>
        <c:axId val="43696946"/>
        <c:axId val="57728195"/>
      </c:lineChart>
      <c:catAx>
        <c:axId val="43696946"/>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7728195"/>
        <c:crosses val="autoZero"/>
        <c:auto val="0"/>
        <c:lblOffset val="100"/>
        <c:noMultiLvlLbl val="0"/>
      </c:catAx>
      <c:valAx>
        <c:axId val="57728195"/>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43696946"/>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Net Value Derived</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FIA!$K$12:$M$12</c:f>
              <c:strCache/>
            </c:strRef>
          </c:cat>
          <c:val>
            <c:numRef>
              <c:f>FIA!$K$13:$M$13</c:f>
              <c:numCache>
                <c:ptCount val="3"/>
                <c:pt idx="0">
                  <c:v>0</c:v>
                </c:pt>
                <c:pt idx="1">
                  <c:v>0</c:v>
                </c:pt>
                <c:pt idx="2">
                  <c:v>0</c:v>
                </c:pt>
              </c:numCache>
            </c:numRef>
          </c:val>
        </c:ser>
        <c:axId val="49791708"/>
        <c:axId val="45472189"/>
      </c:barChart>
      <c:catAx>
        <c:axId val="49791708"/>
        <c:scaling>
          <c:orientation val="minMax"/>
        </c:scaling>
        <c:axPos val="b"/>
        <c:delete val="0"/>
        <c:numFmt formatCode="General" sourceLinked="1"/>
        <c:majorTickMark val="out"/>
        <c:minorTickMark val="none"/>
        <c:tickLblPos val="nextTo"/>
        <c:crossAx val="45472189"/>
        <c:crosses val="autoZero"/>
        <c:auto val="1"/>
        <c:lblOffset val="100"/>
        <c:noMultiLvlLbl val="0"/>
      </c:catAx>
      <c:valAx>
        <c:axId val="45472189"/>
        <c:scaling>
          <c:orientation val="minMax"/>
        </c:scaling>
        <c:axPos val="l"/>
        <c:title>
          <c:tx>
            <c:rich>
              <a:bodyPr vert="horz" rot="-5400000" anchor="ctr"/>
              <a:lstStyle/>
              <a:p>
                <a:pPr algn="ctr">
                  <a:defRPr/>
                </a:pPr>
                <a:r>
                  <a:rPr lang="en-US" cap="none" sz="450" b="1" i="0" u="none" baseline="0">
                    <a:latin typeface="Arial"/>
                    <a:ea typeface="Arial"/>
                    <a:cs typeface="Arial"/>
                  </a:rPr>
                  <a:t>(000)</a:t>
                </a:r>
              </a:p>
            </c:rich>
          </c:tx>
          <c:layout/>
          <c:overlay val="0"/>
          <c:spPr>
            <a:noFill/>
            <a:ln>
              <a:noFill/>
            </a:ln>
          </c:spPr>
        </c:title>
        <c:majorGridlines/>
        <c:delete val="0"/>
        <c:numFmt formatCode="General" sourceLinked="1"/>
        <c:majorTickMark val="out"/>
        <c:minorTickMark val="none"/>
        <c:tickLblPos val="nextTo"/>
        <c:crossAx val="4979170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41"/>
          <c:y val="0.276"/>
          <c:w val="0.7945"/>
          <c:h val="0.4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pPr>
              </a:p>
            </c:txPr>
            <c:showLegendKey val="0"/>
            <c:showVal val="0"/>
            <c:showBubbleSize val="0"/>
            <c:showCatName val="1"/>
            <c:showSerName val="0"/>
            <c:showLeaderLines val="0"/>
            <c:showPercent val="1"/>
          </c:dLbls>
          <c:cat>
            <c:strRef>
              <c:f>Graphs!$B$15:$B$16</c:f>
              <c:strCache>
                <c:ptCount val="2"/>
                <c:pt idx="0">
                  <c:v>Direct</c:v>
                </c:pt>
                <c:pt idx="1">
                  <c:v>Indirect</c:v>
                </c:pt>
              </c:strCache>
            </c:strRef>
          </c:cat>
          <c:val>
            <c:numRef>
              <c:f>Graphs!$C$15:$C$16</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5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5625"/>
          <c:y val="0.30475"/>
          <c:w val="0.6435"/>
          <c:h val="0.44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25" b="0" i="0" u="none" baseline="0"/>
                </a:pPr>
              </a:p>
            </c:txPr>
            <c:showLegendKey val="0"/>
            <c:showVal val="0"/>
            <c:showBubbleSize val="0"/>
            <c:showCatName val="1"/>
            <c:showSerName val="0"/>
            <c:showLeaderLines val="0"/>
            <c:showPercent val="1"/>
          </c:dLbls>
          <c:cat>
            <c:strRef>
              <c:f>Graphs!$B$37:$B$42</c:f>
              <c:strCache>
                <c:ptCount val="6"/>
                <c:pt idx="0">
                  <c:v>Software</c:v>
                </c:pt>
                <c:pt idx="1">
                  <c:v>Hardware</c:v>
                </c:pt>
                <c:pt idx="2">
                  <c:v>Consulting</c:v>
                </c:pt>
                <c:pt idx="3">
                  <c:v>Personnel</c:v>
                </c:pt>
                <c:pt idx="4">
                  <c:v>Training</c:v>
                </c:pt>
                <c:pt idx="5">
                  <c:v>Other</c:v>
                </c:pt>
              </c:strCache>
            </c:strRef>
          </c:cat>
          <c:val>
            <c:numRef>
              <c:f>Graphs!$C$37:$C$42</c:f>
              <c:numCache>
                <c:ptCount val="6"/>
                <c:pt idx="0">
                  <c:v>0</c:v>
                </c:pt>
                <c:pt idx="1">
                  <c:v>0</c:v>
                </c:pt>
                <c:pt idx="2">
                  <c:v>0</c:v>
                </c:pt>
                <c:pt idx="3">
                  <c:v>0</c:v>
                </c:pt>
                <c:pt idx="4">
                  <c:v>0</c:v>
                </c:pt>
                <c:pt idx="5">
                  <c:v>0</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ucleusresearch.com/" TargetMode="External" /><Relationship Id="rId3" Type="http://schemas.openxmlformats.org/officeDocument/2006/relationships/hyperlink" Target="http://www.nucleusresearch.com/" TargetMode="External" /><Relationship Id="rId4" Type="http://schemas.openxmlformats.org/officeDocument/2006/relationships/image" Target="../media/image2.png" /><Relationship Id="rId5" Type="http://schemas.openxmlformats.org/officeDocument/2006/relationships/hyperlink" Target="#Costs!A6" /><Relationship Id="rId6" Type="http://schemas.openxmlformats.org/officeDocument/2006/relationships/hyperlink" Target="#Costs!A6" /><Relationship Id="rId7" Type="http://schemas.openxmlformats.org/officeDocument/2006/relationships/image" Target="../media/image3.png" /><Relationship Id="rId8" Type="http://schemas.openxmlformats.org/officeDocument/2006/relationships/hyperlink" Target="#Benefits!A6" /><Relationship Id="rId9" Type="http://schemas.openxmlformats.org/officeDocument/2006/relationships/hyperlink" Target="#Benefits!A6" /><Relationship Id="rId10" Type="http://schemas.openxmlformats.org/officeDocument/2006/relationships/image" Target="../media/image4.png" /><Relationship Id="rId11" Type="http://schemas.openxmlformats.org/officeDocument/2006/relationships/hyperlink" Target="#Main!A2" /><Relationship Id="rId12" Type="http://schemas.openxmlformats.org/officeDocument/2006/relationships/hyperlink" Target="#Main!A2" /><Relationship Id="rId13" Type="http://schemas.openxmlformats.org/officeDocument/2006/relationships/image" Target="../media/image5.png" /><Relationship Id="rId14" Type="http://schemas.openxmlformats.org/officeDocument/2006/relationships/hyperlink" Target="#Summary!A2" /><Relationship Id="rId15" Type="http://schemas.openxmlformats.org/officeDocument/2006/relationships/hyperlink" Target="#Summary!A2" /><Relationship Id="rId16" Type="http://schemas.openxmlformats.org/officeDocument/2006/relationships/image" Target="../media/image6.png" /><Relationship Id="rId17" Type="http://schemas.openxmlformats.org/officeDocument/2006/relationships/hyperlink" Target="#Report!A2" /><Relationship Id="rId18" Type="http://schemas.openxmlformats.org/officeDocument/2006/relationships/hyperlink" Target="#Report!A2" /><Relationship Id="rId19" Type="http://schemas.openxmlformats.org/officeDocument/2006/relationships/image" Target="../media/image7.png" /><Relationship Id="rId20" Type="http://schemas.openxmlformats.org/officeDocument/2006/relationships/hyperlink" Target="#'Quick Calculator'!A2" /><Relationship Id="rId21" Type="http://schemas.openxmlformats.org/officeDocument/2006/relationships/hyperlink" Target="#'Quick Calculator'!A2" /><Relationship Id="rId22" Type="http://schemas.openxmlformats.org/officeDocument/2006/relationships/image" Target="../media/image8.png" /><Relationship Id="rId23" Type="http://schemas.openxmlformats.org/officeDocument/2006/relationships/hyperlink" Target="http://www.nucleusresearch.com/tutorial.html" TargetMode="External" /><Relationship Id="rId24" Type="http://schemas.openxmlformats.org/officeDocument/2006/relationships/hyperlink" Target="http://www.nucleusresearch.com/tutorial.html" TargetMode="External" /><Relationship Id="rId25" Type="http://schemas.openxmlformats.org/officeDocument/2006/relationships/image" Target="../media/image9.png" /><Relationship Id="rId26" Type="http://schemas.openxmlformats.org/officeDocument/2006/relationships/hyperlink" Target="http://www.nucleusresearch.com/contact.html" TargetMode="External" /><Relationship Id="rId27" Type="http://schemas.openxmlformats.org/officeDocument/2006/relationships/hyperlink" Target="http://www.nucleusresearch.com/contact.html" TargetMode="External" /><Relationship Id="rId28" Type="http://schemas.openxmlformats.org/officeDocument/2006/relationships/image" Target="../media/image19.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png" /><Relationship Id="rId8" Type="http://schemas.openxmlformats.org/officeDocument/2006/relationships/hyperlink" Target="http://www.nucleusresearch.com/" TargetMode="External" /><Relationship Id="rId9" Type="http://schemas.openxmlformats.org/officeDocument/2006/relationships/hyperlink" Target="http://www.nucleusresearch.com/" TargetMode="External" /><Relationship Id="rId10" Type="http://schemas.openxmlformats.org/officeDocument/2006/relationships/image" Target="../media/image2.png" /><Relationship Id="rId11" Type="http://schemas.openxmlformats.org/officeDocument/2006/relationships/hyperlink" Target="#Costs!A6" /><Relationship Id="rId12" Type="http://schemas.openxmlformats.org/officeDocument/2006/relationships/hyperlink" Target="#Costs!A6" /><Relationship Id="rId13" Type="http://schemas.openxmlformats.org/officeDocument/2006/relationships/image" Target="../media/image3.png" /><Relationship Id="rId14" Type="http://schemas.openxmlformats.org/officeDocument/2006/relationships/hyperlink" Target="#Benefits!A6" /><Relationship Id="rId15" Type="http://schemas.openxmlformats.org/officeDocument/2006/relationships/hyperlink" Target="#Benefits!A6" /><Relationship Id="rId16" Type="http://schemas.openxmlformats.org/officeDocument/2006/relationships/image" Target="../media/image5.png" /><Relationship Id="rId17" Type="http://schemas.openxmlformats.org/officeDocument/2006/relationships/hyperlink" Target="#Summary!A2" /><Relationship Id="rId18" Type="http://schemas.openxmlformats.org/officeDocument/2006/relationships/hyperlink" Target="#Summary!A2" /><Relationship Id="rId19" Type="http://schemas.openxmlformats.org/officeDocument/2006/relationships/image" Target="../media/image7.png" /><Relationship Id="rId20" Type="http://schemas.openxmlformats.org/officeDocument/2006/relationships/hyperlink" Target="#'Quick Calculator'!A2" /><Relationship Id="rId21" Type="http://schemas.openxmlformats.org/officeDocument/2006/relationships/hyperlink" Target="#'Quick Calculator'!A2" /><Relationship Id="rId22" Type="http://schemas.openxmlformats.org/officeDocument/2006/relationships/image" Target="../media/image8.png" /><Relationship Id="rId23" Type="http://schemas.openxmlformats.org/officeDocument/2006/relationships/hyperlink" Target="http://www.nucleusresearch.com/tutorial.html" TargetMode="External" /><Relationship Id="rId24" Type="http://schemas.openxmlformats.org/officeDocument/2006/relationships/hyperlink" Target="http://www.nucleusresearch.com/tutorial.html" TargetMode="External" /><Relationship Id="rId25" Type="http://schemas.openxmlformats.org/officeDocument/2006/relationships/image" Target="../media/image9.png" /><Relationship Id="rId26" Type="http://schemas.openxmlformats.org/officeDocument/2006/relationships/hyperlink" Target="http://www.nucleusresearch.com/contact.html" TargetMode="External" /><Relationship Id="rId27" Type="http://schemas.openxmlformats.org/officeDocument/2006/relationships/hyperlink" Target="http://www.nucleusresearch.com/contact.html" TargetMode="External" /><Relationship Id="rId28" Type="http://schemas.openxmlformats.org/officeDocument/2006/relationships/image" Target="../media/image10.png" /><Relationship Id="rId29" Type="http://schemas.openxmlformats.org/officeDocument/2006/relationships/hyperlink" Target="#Main!A2" /><Relationship Id="rId30" Type="http://schemas.openxmlformats.org/officeDocument/2006/relationships/hyperlink" Target="#Main!A2" /><Relationship Id="rId31" Type="http://schemas.openxmlformats.org/officeDocument/2006/relationships/image" Target="../media/image11.png" /><Relationship Id="rId32" Type="http://schemas.openxmlformats.org/officeDocument/2006/relationships/image" Target="../media/image17.emf" /><Relationship Id="rId33" Type="http://schemas.openxmlformats.org/officeDocument/2006/relationships/image" Target="../media/image18.emf" /><Relationship Id="rId34" Type="http://schemas.openxmlformats.org/officeDocument/2006/relationships/image" Target="../media/image19.w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ucleusresearch.com/" TargetMode="External" /><Relationship Id="rId3" Type="http://schemas.openxmlformats.org/officeDocument/2006/relationships/hyperlink" Target="http://www.nucleusresearch.com/" TargetMode="External" /><Relationship Id="rId4" Type="http://schemas.openxmlformats.org/officeDocument/2006/relationships/image" Target="../media/image2.png" /><Relationship Id="rId5" Type="http://schemas.openxmlformats.org/officeDocument/2006/relationships/hyperlink" Target="#Costs!A6" /><Relationship Id="rId6" Type="http://schemas.openxmlformats.org/officeDocument/2006/relationships/hyperlink" Target="#Costs!A6" /><Relationship Id="rId7" Type="http://schemas.openxmlformats.org/officeDocument/2006/relationships/image" Target="../media/image3.png" /><Relationship Id="rId8" Type="http://schemas.openxmlformats.org/officeDocument/2006/relationships/hyperlink" Target="#Benefits!A6" /><Relationship Id="rId9" Type="http://schemas.openxmlformats.org/officeDocument/2006/relationships/hyperlink" Target="#Benefits!A6" /><Relationship Id="rId10" Type="http://schemas.openxmlformats.org/officeDocument/2006/relationships/image" Target="../media/image6.png" /><Relationship Id="rId11" Type="http://schemas.openxmlformats.org/officeDocument/2006/relationships/hyperlink" Target="#Report!A2" /><Relationship Id="rId12" Type="http://schemas.openxmlformats.org/officeDocument/2006/relationships/hyperlink" Target="#Report!A2" /><Relationship Id="rId13" Type="http://schemas.openxmlformats.org/officeDocument/2006/relationships/image" Target="../media/image7.png" /><Relationship Id="rId14" Type="http://schemas.openxmlformats.org/officeDocument/2006/relationships/hyperlink" Target="#'Quick Calculator'!A2" /><Relationship Id="rId15" Type="http://schemas.openxmlformats.org/officeDocument/2006/relationships/hyperlink" Target="#'Quick Calculator'!A2" /><Relationship Id="rId16" Type="http://schemas.openxmlformats.org/officeDocument/2006/relationships/image" Target="../media/image8.png" /><Relationship Id="rId17" Type="http://schemas.openxmlformats.org/officeDocument/2006/relationships/hyperlink" Target="http://www.nucleusresearch.com/tutorial.html" TargetMode="External" /><Relationship Id="rId18" Type="http://schemas.openxmlformats.org/officeDocument/2006/relationships/hyperlink" Target="http://www.nucleusresearch.com/tutorial.html" TargetMode="External" /><Relationship Id="rId19" Type="http://schemas.openxmlformats.org/officeDocument/2006/relationships/image" Target="../media/image9.png" /><Relationship Id="rId20" Type="http://schemas.openxmlformats.org/officeDocument/2006/relationships/hyperlink" Target="http://www.nucleusresearch.com/contact.html" TargetMode="External" /><Relationship Id="rId21" Type="http://schemas.openxmlformats.org/officeDocument/2006/relationships/hyperlink" Target="http://www.nucleusresearch.com/contact.html" TargetMode="External" /><Relationship Id="rId22" Type="http://schemas.openxmlformats.org/officeDocument/2006/relationships/image" Target="../media/image10.png" /><Relationship Id="rId23" Type="http://schemas.openxmlformats.org/officeDocument/2006/relationships/hyperlink" Target="#Main!A2" /><Relationship Id="rId24" Type="http://schemas.openxmlformats.org/officeDocument/2006/relationships/hyperlink" Target="#Main!A2" /><Relationship Id="rId25" Type="http://schemas.openxmlformats.org/officeDocument/2006/relationships/image" Target="../media/image12.png" /><Relationship Id="rId26" Type="http://schemas.openxmlformats.org/officeDocument/2006/relationships/image" Target="../media/image13.png" /><Relationship Id="rId27" Type="http://schemas.openxmlformats.org/officeDocument/2006/relationships/hyperlink" Target="#Report!A2" /><Relationship Id="rId28" Type="http://schemas.openxmlformats.org/officeDocument/2006/relationships/hyperlink" Target="#Report!A2" /><Relationship Id="rId29" Type="http://schemas.openxmlformats.org/officeDocument/2006/relationships/image" Target="../media/image19.w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ucleusresearch.com/" TargetMode="External" /><Relationship Id="rId3" Type="http://schemas.openxmlformats.org/officeDocument/2006/relationships/hyperlink" Target="http://www.nucleusresearch.com/" TargetMode="External" /><Relationship Id="rId4" Type="http://schemas.openxmlformats.org/officeDocument/2006/relationships/image" Target="../media/image3.png" /><Relationship Id="rId5" Type="http://schemas.openxmlformats.org/officeDocument/2006/relationships/hyperlink" Target="#Benefits!A6" /><Relationship Id="rId6" Type="http://schemas.openxmlformats.org/officeDocument/2006/relationships/hyperlink" Target="#Benefits!A6" /><Relationship Id="rId7" Type="http://schemas.openxmlformats.org/officeDocument/2006/relationships/image" Target="../media/image5.png" /><Relationship Id="rId8" Type="http://schemas.openxmlformats.org/officeDocument/2006/relationships/hyperlink" Target="#Summary!A2" /><Relationship Id="rId9" Type="http://schemas.openxmlformats.org/officeDocument/2006/relationships/hyperlink" Target="#Summary!A2" /><Relationship Id="rId10" Type="http://schemas.openxmlformats.org/officeDocument/2006/relationships/image" Target="../media/image6.png" /><Relationship Id="rId11" Type="http://schemas.openxmlformats.org/officeDocument/2006/relationships/hyperlink" Target="#Report!A2" /><Relationship Id="rId12" Type="http://schemas.openxmlformats.org/officeDocument/2006/relationships/hyperlink" Target="#Report!A2" /><Relationship Id="rId13" Type="http://schemas.openxmlformats.org/officeDocument/2006/relationships/image" Target="../media/image7.png" /><Relationship Id="rId14" Type="http://schemas.openxmlformats.org/officeDocument/2006/relationships/hyperlink" Target="#'Quick Calculator'!A2" /><Relationship Id="rId15" Type="http://schemas.openxmlformats.org/officeDocument/2006/relationships/hyperlink" Target="#'Quick Calculator'!A2" /><Relationship Id="rId16" Type="http://schemas.openxmlformats.org/officeDocument/2006/relationships/image" Target="../media/image8.png" /><Relationship Id="rId17" Type="http://schemas.openxmlformats.org/officeDocument/2006/relationships/hyperlink" Target="http://www.nucleusresearch.com/tutorial.html" TargetMode="External" /><Relationship Id="rId18" Type="http://schemas.openxmlformats.org/officeDocument/2006/relationships/hyperlink" Target="http://www.nucleusresearch.com/tutorial.html" TargetMode="External" /><Relationship Id="rId19" Type="http://schemas.openxmlformats.org/officeDocument/2006/relationships/image" Target="../media/image9.png" /><Relationship Id="rId20" Type="http://schemas.openxmlformats.org/officeDocument/2006/relationships/hyperlink" Target="http://www.nucleusresearch.com/contact.html" TargetMode="External" /><Relationship Id="rId21" Type="http://schemas.openxmlformats.org/officeDocument/2006/relationships/hyperlink" Target="http://www.nucleusresearch.com/contact.html" TargetMode="External" /><Relationship Id="rId22" Type="http://schemas.openxmlformats.org/officeDocument/2006/relationships/image" Target="../media/image10.png" /><Relationship Id="rId23" Type="http://schemas.openxmlformats.org/officeDocument/2006/relationships/hyperlink" Target="#Main!A2" /><Relationship Id="rId24" Type="http://schemas.openxmlformats.org/officeDocument/2006/relationships/hyperlink" Target="#Main!A2" /><Relationship Id="rId25" Type="http://schemas.openxmlformats.org/officeDocument/2006/relationships/image" Target="../media/image14.png" /><Relationship Id="rId26" Type="http://schemas.openxmlformats.org/officeDocument/2006/relationships/hyperlink" Target="#Costs!A6" /><Relationship Id="rId27" Type="http://schemas.openxmlformats.org/officeDocument/2006/relationships/hyperlink" Target="#Costs!A6" /><Relationship Id="rId28" Type="http://schemas.openxmlformats.org/officeDocument/2006/relationships/image" Target="../media/image13.png" /><Relationship Id="rId29" Type="http://schemas.openxmlformats.org/officeDocument/2006/relationships/hyperlink" Target="#Benefits!A2" /><Relationship Id="rId30" Type="http://schemas.openxmlformats.org/officeDocument/2006/relationships/hyperlink" Target="#Benefits!A2"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ucleusresearch.com/" TargetMode="External" /><Relationship Id="rId3" Type="http://schemas.openxmlformats.org/officeDocument/2006/relationships/hyperlink" Target="http://www.nucleusresearch.com/" TargetMode="External" /><Relationship Id="rId4" Type="http://schemas.openxmlformats.org/officeDocument/2006/relationships/image" Target="../media/image2.png" /><Relationship Id="rId5" Type="http://schemas.openxmlformats.org/officeDocument/2006/relationships/hyperlink" Target="#Costs!A6" /><Relationship Id="rId6" Type="http://schemas.openxmlformats.org/officeDocument/2006/relationships/hyperlink" Target="#Costs!A6" /><Relationship Id="rId7" Type="http://schemas.openxmlformats.org/officeDocument/2006/relationships/image" Target="../media/image5.png" /><Relationship Id="rId8" Type="http://schemas.openxmlformats.org/officeDocument/2006/relationships/hyperlink" Target="#Summary!A2" /><Relationship Id="rId9" Type="http://schemas.openxmlformats.org/officeDocument/2006/relationships/hyperlink" Target="#Summary!A2" /><Relationship Id="rId10" Type="http://schemas.openxmlformats.org/officeDocument/2006/relationships/image" Target="../media/image6.png" /><Relationship Id="rId11" Type="http://schemas.openxmlformats.org/officeDocument/2006/relationships/hyperlink" Target="#Report!A2" /><Relationship Id="rId12" Type="http://schemas.openxmlformats.org/officeDocument/2006/relationships/hyperlink" Target="#Report!A2" /><Relationship Id="rId13" Type="http://schemas.openxmlformats.org/officeDocument/2006/relationships/image" Target="../media/image7.png" /><Relationship Id="rId14" Type="http://schemas.openxmlformats.org/officeDocument/2006/relationships/hyperlink" Target="#'Quick Calculator'!A2" /><Relationship Id="rId15" Type="http://schemas.openxmlformats.org/officeDocument/2006/relationships/hyperlink" Target="#'Quick Calculator'!A2" /><Relationship Id="rId16" Type="http://schemas.openxmlformats.org/officeDocument/2006/relationships/image" Target="../media/image8.png" /><Relationship Id="rId17" Type="http://schemas.openxmlformats.org/officeDocument/2006/relationships/hyperlink" Target="http://www.nucleusresearch.com/tutorial.html" TargetMode="External" /><Relationship Id="rId18" Type="http://schemas.openxmlformats.org/officeDocument/2006/relationships/hyperlink" Target="http://www.nucleusresearch.com/tutorial.html" TargetMode="External" /><Relationship Id="rId19" Type="http://schemas.openxmlformats.org/officeDocument/2006/relationships/image" Target="../media/image9.png" /><Relationship Id="rId20" Type="http://schemas.openxmlformats.org/officeDocument/2006/relationships/hyperlink" Target="http://www.nucleusresearch.com/contact.html" TargetMode="External" /><Relationship Id="rId21" Type="http://schemas.openxmlformats.org/officeDocument/2006/relationships/hyperlink" Target="http://www.nucleusresearch.com/contact.html" TargetMode="External" /><Relationship Id="rId22" Type="http://schemas.openxmlformats.org/officeDocument/2006/relationships/image" Target="../media/image10.png" /><Relationship Id="rId23" Type="http://schemas.openxmlformats.org/officeDocument/2006/relationships/hyperlink" Target="#Main!A2" /><Relationship Id="rId24" Type="http://schemas.openxmlformats.org/officeDocument/2006/relationships/hyperlink" Target="#Main!A2" /><Relationship Id="rId25" Type="http://schemas.openxmlformats.org/officeDocument/2006/relationships/image" Target="../media/image15.png" /><Relationship Id="rId26" Type="http://schemas.openxmlformats.org/officeDocument/2006/relationships/hyperlink" Target="#Benefits!A6" /><Relationship Id="rId27" Type="http://schemas.openxmlformats.org/officeDocument/2006/relationships/hyperlink" Target="#Benefits!A6" /><Relationship Id="rId28" Type="http://schemas.openxmlformats.org/officeDocument/2006/relationships/image" Target="../media/image13.png" /><Relationship Id="rId29" Type="http://schemas.openxmlformats.org/officeDocument/2006/relationships/hyperlink" Target="#Summary!A2" /><Relationship Id="rId30" Type="http://schemas.openxmlformats.org/officeDocument/2006/relationships/hyperlink" Target="#Summary!A2"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 Id="rId3" Type="http://schemas.openxmlformats.org/officeDocument/2006/relationships/hyperlink" Target="http://www.nucleusresearch.com/" TargetMode="External" /><Relationship Id="rId4" Type="http://schemas.openxmlformats.org/officeDocument/2006/relationships/hyperlink" Target="http://www.nucleusresearch.com/" TargetMode="External" /><Relationship Id="rId5" Type="http://schemas.openxmlformats.org/officeDocument/2006/relationships/image" Target="../media/image2.png" /><Relationship Id="rId6" Type="http://schemas.openxmlformats.org/officeDocument/2006/relationships/hyperlink" Target="#Costs!A6" /><Relationship Id="rId7" Type="http://schemas.openxmlformats.org/officeDocument/2006/relationships/hyperlink" Target="#Costs!A6" /><Relationship Id="rId8" Type="http://schemas.openxmlformats.org/officeDocument/2006/relationships/image" Target="../media/image3.png" /><Relationship Id="rId9" Type="http://schemas.openxmlformats.org/officeDocument/2006/relationships/hyperlink" Target="#Benefits!A6" /><Relationship Id="rId10" Type="http://schemas.openxmlformats.org/officeDocument/2006/relationships/hyperlink" Target="#Benefits!A6" /><Relationship Id="rId11" Type="http://schemas.openxmlformats.org/officeDocument/2006/relationships/image" Target="../media/image5.png" /><Relationship Id="rId12" Type="http://schemas.openxmlformats.org/officeDocument/2006/relationships/hyperlink" Target="#Summary!A2" /><Relationship Id="rId13" Type="http://schemas.openxmlformats.org/officeDocument/2006/relationships/hyperlink" Target="#Summary!A2" /><Relationship Id="rId14" Type="http://schemas.openxmlformats.org/officeDocument/2006/relationships/image" Target="../media/image6.png" /><Relationship Id="rId15" Type="http://schemas.openxmlformats.org/officeDocument/2006/relationships/hyperlink" Target="#Report!A2" /><Relationship Id="rId16" Type="http://schemas.openxmlformats.org/officeDocument/2006/relationships/hyperlink" Target="#Report!A2" /><Relationship Id="rId17" Type="http://schemas.openxmlformats.org/officeDocument/2006/relationships/image" Target="../media/image7.png" /><Relationship Id="rId18" Type="http://schemas.openxmlformats.org/officeDocument/2006/relationships/hyperlink" Target="#'Quick Calculator'!A2" /><Relationship Id="rId19" Type="http://schemas.openxmlformats.org/officeDocument/2006/relationships/hyperlink" Target="#'Quick Calculator'!A2" /><Relationship Id="rId20" Type="http://schemas.openxmlformats.org/officeDocument/2006/relationships/image" Target="../media/image8.png" /><Relationship Id="rId21" Type="http://schemas.openxmlformats.org/officeDocument/2006/relationships/hyperlink" Target="http://www.nucleusresearch.com/tutorial.html" TargetMode="External" /><Relationship Id="rId22" Type="http://schemas.openxmlformats.org/officeDocument/2006/relationships/hyperlink" Target="http://www.nucleusresearch.com/tutorial.html" TargetMode="External" /><Relationship Id="rId23" Type="http://schemas.openxmlformats.org/officeDocument/2006/relationships/image" Target="../media/image9.png" /><Relationship Id="rId24" Type="http://schemas.openxmlformats.org/officeDocument/2006/relationships/hyperlink" Target="http://www.nucleusresearch.com/contact.html" TargetMode="External" /><Relationship Id="rId25" Type="http://schemas.openxmlformats.org/officeDocument/2006/relationships/hyperlink" Target="http://www.nucleusresearch.com/contact.html" TargetMode="External" /><Relationship Id="rId26" Type="http://schemas.openxmlformats.org/officeDocument/2006/relationships/image" Target="../media/image10.png" /><Relationship Id="rId27" Type="http://schemas.openxmlformats.org/officeDocument/2006/relationships/hyperlink" Target="#Main!A2" /><Relationship Id="rId28" Type="http://schemas.openxmlformats.org/officeDocument/2006/relationships/hyperlink" Target="#Main!A2"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image" Target="../media/image1.png" /><Relationship Id="rId8" Type="http://schemas.openxmlformats.org/officeDocument/2006/relationships/hyperlink" Target="http://www.nucleusresearch.com/" TargetMode="External" /><Relationship Id="rId9" Type="http://schemas.openxmlformats.org/officeDocument/2006/relationships/hyperlink" Target="http://www.nucleusresearch.com/" TargetMode="External" /><Relationship Id="rId10" Type="http://schemas.openxmlformats.org/officeDocument/2006/relationships/image" Target="../media/image2.png" /><Relationship Id="rId11" Type="http://schemas.openxmlformats.org/officeDocument/2006/relationships/hyperlink" Target="#Costs!A6" /><Relationship Id="rId12" Type="http://schemas.openxmlformats.org/officeDocument/2006/relationships/hyperlink" Target="#Costs!A6" /><Relationship Id="rId13" Type="http://schemas.openxmlformats.org/officeDocument/2006/relationships/image" Target="../media/image3.png" /><Relationship Id="rId14" Type="http://schemas.openxmlformats.org/officeDocument/2006/relationships/hyperlink" Target="#Benefits!A6" /><Relationship Id="rId15" Type="http://schemas.openxmlformats.org/officeDocument/2006/relationships/hyperlink" Target="#Benefits!A6" /><Relationship Id="rId16" Type="http://schemas.openxmlformats.org/officeDocument/2006/relationships/image" Target="../media/image5.png" /><Relationship Id="rId17" Type="http://schemas.openxmlformats.org/officeDocument/2006/relationships/hyperlink" Target="#Summary!A2" /><Relationship Id="rId18" Type="http://schemas.openxmlformats.org/officeDocument/2006/relationships/hyperlink" Target="#Summary!A2" /><Relationship Id="rId19" Type="http://schemas.openxmlformats.org/officeDocument/2006/relationships/image" Target="../media/image6.png" /><Relationship Id="rId20" Type="http://schemas.openxmlformats.org/officeDocument/2006/relationships/hyperlink" Target="#Report!A2" /><Relationship Id="rId21" Type="http://schemas.openxmlformats.org/officeDocument/2006/relationships/hyperlink" Target="#Report!A2" /><Relationship Id="rId22" Type="http://schemas.openxmlformats.org/officeDocument/2006/relationships/image" Target="../media/image7.png" /><Relationship Id="rId23" Type="http://schemas.openxmlformats.org/officeDocument/2006/relationships/hyperlink" Target="#'Quick Calculator'!A2" /><Relationship Id="rId24" Type="http://schemas.openxmlformats.org/officeDocument/2006/relationships/hyperlink" Target="#'Quick Calculator'!A2" /><Relationship Id="rId25" Type="http://schemas.openxmlformats.org/officeDocument/2006/relationships/image" Target="../media/image8.png" /><Relationship Id="rId26" Type="http://schemas.openxmlformats.org/officeDocument/2006/relationships/hyperlink" Target="http://www.nucleusresearch.com/tutorial.html" TargetMode="External" /><Relationship Id="rId27" Type="http://schemas.openxmlformats.org/officeDocument/2006/relationships/hyperlink" Target="http://www.nucleusresearch.com/tutorial.html" TargetMode="External" /><Relationship Id="rId28" Type="http://schemas.openxmlformats.org/officeDocument/2006/relationships/image" Target="../media/image9.png" /><Relationship Id="rId29" Type="http://schemas.openxmlformats.org/officeDocument/2006/relationships/hyperlink" Target="http://www.nucleusresearch.com/contact.html" TargetMode="External" /><Relationship Id="rId30" Type="http://schemas.openxmlformats.org/officeDocument/2006/relationships/hyperlink" Target="http://www.nucleusresearch.com/contact.html" TargetMode="External" /><Relationship Id="rId31" Type="http://schemas.openxmlformats.org/officeDocument/2006/relationships/image" Target="../media/image10.png" /><Relationship Id="rId32" Type="http://schemas.openxmlformats.org/officeDocument/2006/relationships/hyperlink" Target="#Main!A2" /><Relationship Id="rId33" Type="http://schemas.openxmlformats.org/officeDocument/2006/relationships/hyperlink" Target="#Main!A2"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png" /><Relationship Id="rId3" Type="http://schemas.openxmlformats.org/officeDocument/2006/relationships/hyperlink" Target="http://www.nucleusresearch.com/" TargetMode="External" /><Relationship Id="rId4" Type="http://schemas.openxmlformats.org/officeDocument/2006/relationships/hyperlink" Target="http://www.nucleusresearch.com/" TargetMode="External" /><Relationship Id="rId5" Type="http://schemas.openxmlformats.org/officeDocument/2006/relationships/image" Target="../media/image2.png" /><Relationship Id="rId6" Type="http://schemas.openxmlformats.org/officeDocument/2006/relationships/hyperlink" Target="#Costs!A6" /><Relationship Id="rId7" Type="http://schemas.openxmlformats.org/officeDocument/2006/relationships/hyperlink" Target="#Costs!A6" /><Relationship Id="rId8" Type="http://schemas.openxmlformats.org/officeDocument/2006/relationships/image" Target="../media/image3.png" /><Relationship Id="rId9" Type="http://schemas.openxmlformats.org/officeDocument/2006/relationships/hyperlink" Target="#Benefits!A6" /><Relationship Id="rId10" Type="http://schemas.openxmlformats.org/officeDocument/2006/relationships/hyperlink" Target="#Benefits!A6" /><Relationship Id="rId11" Type="http://schemas.openxmlformats.org/officeDocument/2006/relationships/image" Target="../media/image5.png" /><Relationship Id="rId12" Type="http://schemas.openxmlformats.org/officeDocument/2006/relationships/hyperlink" Target="#Summary!A2" /><Relationship Id="rId13" Type="http://schemas.openxmlformats.org/officeDocument/2006/relationships/hyperlink" Target="#Summary!A2" /><Relationship Id="rId14" Type="http://schemas.openxmlformats.org/officeDocument/2006/relationships/image" Target="../media/image6.png" /><Relationship Id="rId15" Type="http://schemas.openxmlformats.org/officeDocument/2006/relationships/hyperlink" Target="#Report!A2" /><Relationship Id="rId16" Type="http://schemas.openxmlformats.org/officeDocument/2006/relationships/hyperlink" Target="#Report!A2" /><Relationship Id="rId17" Type="http://schemas.openxmlformats.org/officeDocument/2006/relationships/image" Target="../media/image8.png" /><Relationship Id="rId18" Type="http://schemas.openxmlformats.org/officeDocument/2006/relationships/hyperlink" Target="http://www.nucleusresearch.com/tutorial.html" TargetMode="External" /><Relationship Id="rId19" Type="http://schemas.openxmlformats.org/officeDocument/2006/relationships/hyperlink" Target="http://www.nucleusresearch.com/tutorial.html" TargetMode="External" /><Relationship Id="rId20" Type="http://schemas.openxmlformats.org/officeDocument/2006/relationships/image" Target="../media/image9.png" /><Relationship Id="rId21" Type="http://schemas.openxmlformats.org/officeDocument/2006/relationships/hyperlink" Target="http://www.nucleusresearch.com/contact.html" TargetMode="External" /><Relationship Id="rId22" Type="http://schemas.openxmlformats.org/officeDocument/2006/relationships/hyperlink" Target="http://www.nucleusresearch.com/contact.html" TargetMode="External" /><Relationship Id="rId23" Type="http://schemas.openxmlformats.org/officeDocument/2006/relationships/image" Target="../media/image10.png" /><Relationship Id="rId24" Type="http://schemas.openxmlformats.org/officeDocument/2006/relationships/hyperlink" Target="#Main!A2" /><Relationship Id="rId25" Type="http://schemas.openxmlformats.org/officeDocument/2006/relationships/hyperlink" Target="#Main!A2" /><Relationship Id="rId2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552450</xdr:colOff>
      <xdr:row>13</xdr:row>
      <xdr:rowOff>19050</xdr:rowOff>
    </xdr:from>
    <xdr:ext cx="4829175" cy="5019675"/>
    <xdr:sp>
      <xdr:nvSpPr>
        <xdr:cNvPr id="1" name="TextBox 1"/>
        <xdr:cNvSpPr txBox="1">
          <a:spLocks noChangeArrowheads="1"/>
        </xdr:cNvSpPr>
      </xdr:nvSpPr>
      <xdr:spPr>
        <a:xfrm>
          <a:off x="866775" y="3286125"/>
          <a:ext cx="4829175" cy="5019675"/>
        </a:xfrm>
        <a:prstGeom prst="rect">
          <a:avLst/>
        </a:prstGeom>
        <a:noFill/>
        <a:ln w="22225" cmpd="sng">
          <a:noFill/>
        </a:ln>
      </xdr:spPr>
      <xdr:txBody>
        <a:bodyPr vertOverflow="clip" wrap="square"/>
        <a:p>
          <a:pPr algn="l">
            <a:defRPr/>
          </a:pPr>
          <a:r>
            <a:rPr lang="en-US" cap="none" sz="800" b="1" i="0" u="none" baseline="0">
              <a:solidFill>
                <a:srgbClr val="000000"/>
              </a:solidFill>
              <a:latin typeface="Verdana"/>
              <a:ea typeface="Verdana"/>
              <a:cs typeface="Verdana"/>
            </a:rPr>
            <a:t>INTRODUCTION</a:t>
          </a:r>
          <a:r>
            <a:rPr lang="en-US" cap="none" sz="800" b="1" i="0" u="none" baseline="0">
              <a:latin typeface="Verdana"/>
              <a:ea typeface="Verdana"/>
              <a:cs typeface="Verdana"/>
            </a:rPr>
            <a:t>
</a:t>
          </a:r>
          <a:r>
            <a:rPr lang="en-US" cap="none" sz="800" b="0" i="0" u="none" baseline="0">
              <a:latin typeface="Verdana"/>
              <a:ea typeface="Verdana"/>
              <a:cs typeface="Verdana"/>
            </a:rPr>
            <a:t>This financial modeling tool has been developed specifically to evaluate the value of a Digitech Systems Content Management solution. It is designed to be used with Nucleus Research methodology to help you build a business case and support your technology decision by evaluating the real impact to your corporation's bottom line. Using the navigation buttons above or tabs at the bottom of the workbook, you'll go to areas of the workbook where you can enter appropriate cost and benefit information. You may then print a detailed report showing the financial results. 
Calculations such as return on investment (ROI), total cost of ownership (TCO), payback period, and net present value (NPV) are calculated and may be used to either select the best solution or negotiate better terms on a solution that may have the wrong cost structure.
</a:t>
          </a:r>
          <a:r>
            <a:rPr lang="en-US" cap="none" sz="800" b="1" i="0" u="none" baseline="0">
              <a:latin typeface="Verdana"/>
              <a:ea typeface="Verdana"/>
              <a:cs typeface="Verdana"/>
            </a:rPr>
            <a:t>INSTRUCTIONS</a:t>
          </a:r>
          <a:r>
            <a:rPr lang="en-US" cap="none" sz="800" b="0" i="0" u="none" baseline="0">
              <a:latin typeface="Verdana"/>
              <a:ea typeface="Verdana"/>
              <a:cs typeface="Verdana"/>
            </a:rPr>
            <a:t>
If this is your first time using the tool, consider visiting the tutorial using the button above.
</a:t>
          </a:r>
          <a:r>
            <a:rPr lang="en-US" cap="none" sz="800" b="1" i="0" u="none" baseline="0">
              <a:solidFill>
                <a:srgbClr val="FF0000"/>
              </a:solidFill>
              <a:latin typeface="Verdana"/>
              <a:ea typeface="Verdana"/>
              <a:cs typeface="Verdana"/>
            </a:rPr>
            <a:t>::</a:t>
          </a:r>
          <a:r>
            <a:rPr lang="en-US" cap="none" sz="800" b="0" i="0" u="none" baseline="0">
              <a:latin typeface="Verdana"/>
              <a:ea typeface="Verdana"/>
              <a:cs typeface="Verdana"/>
            </a:rPr>
            <a:t>  Navigate the workbook using the numbered buttons above, starting at step 1 to enter the cost information then step 2 to enter benefit information.
</a:t>
          </a:r>
          <a:r>
            <a:rPr lang="en-US" cap="none" sz="800" b="1" i="0" u="none" baseline="0">
              <a:solidFill>
                <a:srgbClr val="FF0000"/>
              </a:solidFill>
              <a:latin typeface="Verdana"/>
              <a:ea typeface="Verdana"/>
              <a:cs typeface="Verdana"/>
            </a:rPr>
            <a:t>::</a:t>
          </a:r>
          <a:r>
            <a:rPr lang="en-US" cap="none" sz="800" b="0" i="0" u="none" baseline="0">
              <a:latin typeface="Verdana"/>
              <a:ea typeface="Verdana"/>
              <a:cs typeface="Verdana"/>
            </a:rPr>
            <a:t>  At each step, scroll through the worksheet entering data in appropriate cells (light gray cells are calculated automatically).
</a:t>
          </a:r>
          <a:r>
            <a:rPr lang="en-US" cap="none" sz="800" b="1" i="0" u="none" baseline="0">
              <a:solidFill>
                <a:srgbClr val="FF0000"/>
              </a:solidFill>
              <a:latin typeface="Verdana"/>
              <a:ea typeface="Verdana"/>
              <a:cs typeface="Verdana"/>
            </a:rPr>
            <a:t>::</a:t>
          </a:r>
          <a:r>
            <a:rPr lang="en-US" cap="none" sz="800" b="0" i="0" u="none" baseline="0">
              <a:latin typeface="Verdana"/>
              <a:ea typeface="Verdana"/>
              <a:cs typeface="Verdana"/>
            </a:rPr>
            <a:t>  You may edit cost and benefit line descriptions and delete sample entries to meet your organization's particular situation.
</a:t>
          </a:r>
          <a:r>
            <a:rPr lang="en-US" cap="none" sz="800" b="1" i="0" u="none" baseline="0">
              <a:solidFill>
                <a:srgbClr val="FF0000"/>
              </a:solidFill>
              <a:latin typeface="Verdana"/>
              <a:ea typeface="Verdana"/>
              <a:cs typeface="Verdana"/>
            </a:rPr>
            <a:t>::</a:t>
          </a:r>
          <a:r>
            <a:rPr lang="en-US" cap="none" sz="800" b="0" i="0" u="none" baseline="0">
              <a:latin typeface="Verdana"/>
              <a:ea typeface="Verdana"/>
              <a:cs typeface="Verdana"/>
            </a:rPr>
            <a:t>  After completing steps 1 and 2, go to step 3 to view the detailed financial analysis.  
</a:t>
          </a:r>
          <a:r>
            <a:rPr lang="en-US" cap="none" sz="800" b="1" i="0" u="none" baseline="0">
              <a:solidFill>
                <a:srgbClr val="FF0000"/>
              </a:solidFill>
              <a:latin typeface="Verdana"/>
              <a:ea typeface="Verdana"/>
              <a:cs typeface="Verdana"/>
            </a:rPr>
            <a:t>:: </a:t>
          </a:r>
          <a:r>
            <a:rPr lang="en-US" cap="none" sz="800" b="0" i="0" u="none" baseline="0">
              <a:latin typeface="Verdana"/>
              <a:ea typeface="Verdana"/>
              <a:cs typeface="Verdana"/>
            </a:rPr>
            <a:t> Step 4 provides a complete report and risk assessment.
</a:t>
          </a:r>
          <a:r>
            <a:rPr lang="en-US" cap="none" sz="800" b="1" i="0" u="none" baseline="0">
              <a:latin typeface="Verdana"/>
              <a:ea typeface="Verdana"/>
              <a:cs typeface="Verdana"/>
            </a:rPr>
            <a:t>ABOUT NUCLEUS RESEARCH</a:t>
          </a:r>
          <a:r>
            <a:rPr lang="en-US" cap="none" sz="800" b="0" i="0" u="none" baseline="0">
              <a:latin typeface="Verdana"/>
              <a:ea typeface="Verdana"/>
              <a:cs typeface="Verdana"/>
            </a:rPr>
            <a:t>
Nucleus is an independent research firm providing technology research advisory services that include in-depth analysis, tools, and analyst access to help companies make the best technology decisions.
</a:t>
          </a:r>
          <a:r>
            <a:rPr lang="en-US" cap="none" sz="500" b="0" i="0" u="none" baseline="0">
              <a:latin typeface="Verdana"/>
              <a:ea typeface="Verdana"/>
              <a:cs typeface="Verdana"/>
            </a:rPr>
            <a:t>TOOL VERSION 2005.1</a:t>
          </a:r>
        </a:p>
      </xdr:txBody>
    </xdr:sp>
    <xdr:clientData/>
  </xdr:oneCellAnchor>
  <xdr:twoCellAnchor editAs="oneCell">
    <xdr:from>
      <xdr:col>0</xdr:col>
      <xdr:colOff>0</xdr:colOff>
      <xdr:row>0</xdr:row>
      <xdr:rowOff>0</xdr:rowOff>
    </xdr:from>
    <xdr:to>
      <xdr:col>2</xdr:col>
      <xdr:colOff>114300</xdr:colOff>
      <xdr:row>0</xdr:row>
      <xdr:rowOff>1285875</xdr:rowOff>
    </xdr:to>
    <xdr:pic>
      <xdr:nvPicPr>
        <xdr:cNvPr id="2" name="Picture 2">
          <a:hlinkClick r:id="rId3"/>
        </xdr:cNvPr>
        <xdr:cNvPicPr preferRelativeResize="1">
          <a:picLocks noChangeAspect="1"/>
        </xdr:cNvPicPr>
      </xdr:nvPicPr>
      <xdr:blipFill>
        <a:blip r:embed="rId1"/>
        <a:stretch>
          <a:fillRect/>
        </a:stretch>
      </xdr:blipFill>
      <xdr:spPr>
        <a:xfrm>
          <a:off x="0" y="0"/>
          <a:ext cx="1028700" cy="1285875"/>
        </a:xfrm>
        <a:prstGeom prst="rect">
          <a:avLst/>
        </a:prstGeom>
        <a:noFill/>
        <a:ln w="9525" cmpd="sng">
          <a:noFill/>
        </a:ln>
      </xdr:spPr>
    </xdr:pic>
    <xdr:clientData/>
  </xdr:twoCellAnchor>
  <xdr:twoCellAnchor editAs="oneCell">
    <xdr:from>
      <xdr:col>3</xdr:col>
      <xdr:colOff>295275</xdr:colOff>
      <xdr:row>0</xdr:row>
      <xdr:rowOff>0</xdr:rowOff>
    </xdr:from>
    <xdr:to>
      <xdr:col>4</xdr:col>
      <xdr:colOff>495300</xdr:colOff>
      <xdr:row>0</xdr:row>
      <xdr:rowOff>1304925</xdr:rowOff>
    </xdr:to>
    <xdr:pic>
      <xdr:nvPicPr>
        <xdr:cNvPr id="3" name="Picture 3">
          <a:hlinkClick r:id="rId6"/>
        </xdr:cNvPr>
        <xdr:cNvPicPr preferRelativeResize="1">
          <a:picLocks noChangeAspect="1"/>
        </xdr:cNvPicPr>
      </xdr:nvPicPr>
      <xdr:blipFill>
        <a:blip r:embed="rId4"/>
        <a:stretch>
          <a:fillRect/>
        </a:stretch>
      </xdr:blipFill>
      <xdr:spPr>
        <a:xfrm>
          <a:off x="1809750" y="0"/>
          <a:ext cx="800100" cy="1304925"/>
        </a:xfrm>
        <a:prstGeom prst="rect">
          <a:avLst/>
        </a:prstGeom>
        <a:noFill/>
        <a:ln w="9525" cmpd="sng">
          <a:noFill/>
        </a:ln>
      </xdr:spPr>
    </xdr:pic>
    <xdr:clientData/>
  </xdr:twoCellAnchor>
  <xdr:twoCellAnchor editAs="oneCell">
    <xdr:from>
      <xdr:col>4</xdr:col>
      <xdr:colOff>495300</xdr:colOff>
      <xdr:row>0</xdr:row>
      <xdr:rowOff>0</xdr:rowOff>
    </xdr:from>
    <xdr:to>
      <xdr:col>6</xdr:col>
      <xdr:colOff>104775</xdr:colOff>
      <xdr:row>0</xdr:row>
      <xdr:rowOff>1304925</xdr:rowOff>
    </xdr:to>
    <xdr:pic>
      <xdr:nvPicPr>
        <xdr:cNvPr id="4" name="Picture 4">
          <a:hlinkClick r:id="rId9"/>
        </xdr:cNvPr>
        <xdr:cNvPicPr preferRelativeResize="1">
          <a:picLocks noChangeAspect="1"/>
        </xdr:cNvPicPr>
      </xdr:nvPicPr>
      <xdr:blipFill>
        <a:blip r:embed="rId7"/>
        <a:stretch>
          <a:fillRect/>
        </a:stretch>
      </xdr:blipFill>
      <xdr:spPr>
        <a:xfrm>
          <a:off x="2609850" y="0"/>
          <a:ext cx="809625" cy="1304925"/>
        </a:xfrm>
        <a:prstGeom prst="rect">
          <a:avLst/>
        </a:prstGeom>
        <a:noFill/>
        <a:ln w="9525" cmpd="sng">
          <a:noFill/>
        </a:ln>
      </xdr:spPr>
    </xdr:pic>
    <xdr:clientData/>
  </xdr:twoCellAnchor>
  <xdr:twoCellAnchor editAs="oneCell">
    <xdr:from>
      <xdr:col>2</xdr:col>
      <xdr:colOff>114300</xdr:colOff>
      <xdr:row>0</xdr:row>
      <xdr:rowOff>0</xdr:rowOff>
    </xdr:from>
    <xdr:to>
      <xdr:col>3</xdr:col>
      <xdr:colOff>295275</xdr:colOff>
      <xdr:row>0</xdr:row>
      <xdr:rowOff>1304925</xdr:rowOff>
    </xdr:to>
    <xdr:pic>
      <xdr:nvPicPr>
        <xdr:cNvPr id="5" name="Picture 5">
          <a:hlinkClick r:id="rId12"/>
        </xdr:cNvPr>
        <xdr:cNvPicPr preferRelativeResize="1">
          <a:picLocks noChangeAspect="1"/>
        </xdr:cNvPicPr>
      </xdr:nvPicPr>
      <xdr:blipFill>
        <a:blip r:embed="rId10"/>
        <a:stretch>
          <a:fillRect/>
        </a:stretch>
      </xdr:blipFill>
      <xdr:spPr>
        <a:xfrm>
          <a:off x="1028700" y="0"/>
          <a:ext cx="781050" cy="1304925"/>
        </a:xfrm>
        <a:prstGeom prst="rect">
          <a:avLst/>
        </a:prstGeom>
        <a:noFill/>
        <a:ln w="9525" cmpd="sng">
          <a:noFill/>
        </a:ln>
      </xdr:spPr>
    </xdr:pic>
    <xdr:clientData/>
  </xdr:twoCellAnchor>
  <xdr:twoCellAnchor editAs="oneCell">
    <xdr:from>
      <xdr:col>6</xdr:col>
      <xdr:colOff>104775</xdr:colOff>
      <xdr:row>0</xdr:row>
      <xdr:rowOff>0</xdr:rowOff>
    </xdr:from>
    <xdr:to>
      <xdr:col>7</xdr:col>
      <xdr:colOff>304800</xdr:colOff>
      <xdr:row>0</xdr:row>
      <xdr:rowOff>1304925</xdr:rowOff>
    </xdr:to>
    <xdr:pic>
      <xdr:nvPicPr>
        <xdr:cNvPr id="6" name="Picture 6">
          <a:hlinkClick r:id="rId15"/>
        </xdr:cNvPr>
        <xdr:cNvPicPr preferRelativeResize="1">
          <a:picLocks noChangeAspect="1"/>
        </xdr:cNvPicPr>
      </xdr:nvPicPr>
      <xdr:blipFill>
        <a:blip r:embed="rId13"/>
        <a:stretch>
          <a:fillRect/>
        </a:stretch>
      </xdr:blipFill>
      <xdr:spPr>
        <a:xfrm>
          <a:off x="3419475" y="0"/>
          <a:ext cx="800100" cy="1304925"/>
        </a:xfrm>
        <a:prstGeom prst="rect">
          <a:avLst/>
        </a:prstGeom>
        <a:noFill/>
        <a:ln w="9525" cmpd="sng">
          <a:noFill/>
        </a:ln>
      </xdr:spPr>
    </xdr:pic>
    <xdr:clientData/>
  </xdr:twoCellAnchor>
  <xdr:twoCellAnchor editAs="oneCell">
    <xdr:from>
      <xdr:col>7</xdr:col>
      <xdr:colOff>304800</xdr:colOff>
      <xdr:row>0</xdr:row>
      <xdr:rowOff>0</xdr:rowOff>
    </xdr:from>
    <xdr:to>
      <xdr:col>8</xdr:col>
      <xdr:colOff>504825</xdr:colOff>
      <xdr:row>0</xdr:row>
      <xdr:rowOff>1304925</xdr:rowOff>
    </xdr:to>
    <xdr:pic>
      <xdr:nvPicPr>
        <xdr:cNvPr id="7" name="Picture 7">
          <a:hlinkClick r:id="rId18"/>
        </xdr:cNvPr>
        <xdr:cNvPicPr preferRelativeResize="1">
          <a:picLocks noChangeAspect="1"/>
        </xdr:cNvPicPr>
      </xdr:nvPicPr>
      <xdr:blipFill>
        <a:blip r:embed="rId16"/>
        <a:stretch>
          <a:fillRect/>
        </a:stretch>
      </xdr:blipFill>
      <xdr:spPr>
        <a:xfrm>
          <a:off x="4219575" y="0"/>
          <a:ext cx="809625" cy="1304925"/>
        </a:xfrm>
        <a:prstGeom prst="rect">
          <a:avLst/>
        </a:prstGeom>
        <a:noFill/>
        <a:ln w="9525" cmpd="sng">
          <a:noFill/>
        </a:ln>
      </xdr:spPr>
    </xdr:pic>
    <xdr:clientData/>
  </xdr:twoCellAnchor>
  <xdr:twoCellAnchor editAs="oneCell">
    <xdr:from>
      <xdr:col>8</xdr:col>
      <xdr:colOff>504825</xdr:colOff>
      <xdr:row>0</xdr:row>
      <xdr:rowOff>0</xdr:rowOff>
    </xdr:from>
    <xdr:to>
      <xdr:col>10</xdr:col>
      <xdr:colOff>76200</xdr:colOff>
      <xdr:row>0</xdr:row>
      <xdr:rowOff>1304925</xdr:rowOff>
    </xdr:to>
    <xdr:pic>
      <xdr:nvPicPr>
        <xdr:cNvPr id="8" name="Picture 8">
          <a:hlinkClick r:id="rId21"/>
        </xdr:cNvPr>
        <xdr:cNvPicPr preferRelativeResize="1">
          <a:picLocks noChangeAspect="1"/>
        </xdr:cNvPicPr>
      </xdr:nvPicPr>
      <xdr:blipFill>
        <a:blip r:embed="rId19"/>
        <a:stretch>
          <a:fillRect/>
        </a:stretch>
      </xdr:blipFill>
      <xdr:spPr>
        <a:xfrm>
          <a:off x="5029200" y="0"/>
          <a:ext cx="790575" cy="1304925"/>
        </a:xfrm>
        <a:prstGeom prst="rect">
          <a:avLst/>
        </a:prstGeom>
        <a:noFill/>
        <a:ln w="9525" cmpd="sng">
          <a:noFill/>
        </a:ln>
      </xdr:spPr>
    </xdr:pic>
    <xdr:clientData/>
  </xdr:twoCellAnchor>
  <xdr:twoCellAnchor editAs="oneCell">
    <xdr:from>
      <xdr:col>10</xdr:col>
      <xdr:colOff>76200</xdr:colOff>
      <xdr:row>0</xdr:row>
      <xdr:rowOff>19050</xdr:rowOff>
    </xdr:from>
    <xdr:to>
      <xdr:col>11</xdr:col>
      <xdr:colOff>571500</xdr:colOff>
      <xdr:row>0</xdr:row>
      <xdr:rowOff>1285875</xdr:rowOff>
    </xdr:to>
    <xdr:pic>
      <xdr:nvPicPr>
        <xdr:cNvPr id="9" name="Picture 9">
          <a:hlinkClick r:id="rId24"/>
        </xdr:cNvPr>
        <xdr:cNvPicPr preferRelativeResize="1">
          <a:picLocks noChangeAspect="0"/>
        </xdr:cNvPicPr>
      </xdr:nvPicPr>
      <xdr:blipFill>
        <a:blip r:embed="rId22"/>
        <a:stretch>
          <a:fillRect/>
        </a:stretch>
      </xdr:blipFill>
      <xdr:spPr>
        <a:xfrm>
          <a:off x="5819775" y="19050"/>
          <a:ext cx="809625" cy="1266825"/>
        </a:xfrm>
        <a:prstGeom prst="rect">
          <a:avLst/>
        </a:prstGeom>
        <a:noFill/>
        <a:ln w="9525" cmpd="sng">
          <a:noFill/>
        </a:ln>
      </xdr:spPr>
    </xdr:pic>
    <xdr:clientData/>
  </xdr:twoCellAnchor>
  <xdr:twoCellAnchor editAs="oneCell">
    <xdr:from>
      <xdr:col>11</xdr:col>
      <xdr:colOff>571500</xdr:colOff>
      <xdr:row>0</xdr:row>
      <xdr:rowOff>9525</xdr:rowOff>
    </xdr:from>
    <xdr:to>
      <xdr:col>13</xdr:col>
      <xdr:colOff>152400</xdr:colOff>
      <xdr:row>0</xdr:row>
      <xdr:rowOff>1285875</xdr:rowOff>
    </xdr:to>
    <xdr:pic>
      <xdr:nvPicPr>
        <xdr:cNvPr id="10" name="Picture 10">
          <a:hlinkClick r:id="rId27"/>
        </xdr:cNvPr>
        <xdr:cNvPicPr preferRelativeResize="1">
          <a:picLocks noChangeAspect="0"/>
        </xdr:cNvPicPr>
      </xdr:nvPicPr>
      <xdr:blipFill>
        <a:blip r:embed="rId25"/>
        <a:stretch>
          <a:fillRect/>
        </a:stretch>
      </xdr:blipFill>
      <xdr:spPr>
        <a:xfrm>
          <a:off x="6629400" y="9525"/>
          <a:ext cx="800100" cy="1276350"/>
        </a:xfrm>
        <a:prstGeom prst="rect">
          <a:avLst/>
        </a:prstGeom>
        <a:noFill/>
        <a:ln w="9525" cmpd="sng">
          <a:noFill/>
        </a:ln>
      </xdr:spPr>
    </xdr:pic>
    <xdr:clientData/>
  </xdr:twoCellAnchor>
  <xdr:twoCellAnchor>
    <xdr:from>
      <xdr:col>1</xdr:col>
      <xdr:colOff>581025</xdr:colOff>
      <xdr:row>6</xdr:row>
      <xdr:rowOff>57150</xdr:rowOff>
    </xdr:from>
    <xdr:to>
      <xdr:col>9</xdr:col>
      <xdr:colOff>447675</xdr:colOff>
      <xdr:row>6</xdr:row>
      <xdr:rowOff>57150</xdr:rowOff>
    </xdr:to>
    <xdr:sp>
      <xdr:nvSpPr>
        <xdr:cNvPr id="11" name="AutoShape 11"/>
        <xdr:cNvSpPr>
          <a:spLocks/>
        </xdr:cNvSpPr>
      </xdr:nvSpPr>
      <xdr:spPr>
        <a:xfrm>
          <a:off x="895350" y="2190750"/>
          <a:ext cx="46863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561975</xdr:colOff>
      <xdr:row>42</xdr:row>
      <xdr:rowOff>19050</xdr:rowOff>
    </xdr:from>
    <xdr:to>
      <xdr:col>9</xdr:col>
      <xdr:colOff>447675</xdr:colOff>
      <xdr:row>42</xdr:row>
      <xdr:rowOff>142875</xdr:rowOff>
    </xdr:to>
    <xdr:grpSp>
      <xdr:nvGrpSpPr>
        <xdr:cNvPr id="12" name="Group 16"/>
        <xdr:cNvGrpSpPr>
          <a:grpSpLocks/>
        </xdr:cNvGrpSpPr>
      </xdr:nvGrpSpPr>
      <xdr:grpSpPr>
        <a:xfrm>
          <a:off x="876300" y="7981950"/>
          <a:ext cx="4705350" cy="123825"/>
          <a:chOff x="3780" y="14652"/>
          <a:chExt cx="7200" cy="190"/>
        </a:xfrm>
        <a:solidFill>
          <a:srgbClr val="FFFFFF"/>
        </a:solidFill>
      </xdr:grpSpPr>
      <xdr:sp>
        <xdr:nvSpPr>
          <xdr:cNvPr id="13" name="AutoShape 17"/>
          <xdr:cNvSpPr>
            <a:spLocks/>
          </xdr:cNvSpPr>
        </xdr:nvSpPr>
        <xdr:spPr>
          <a:xfrm>
            <a:off x="3780" y="14652"/>
            <a:ext cx="7200" cy="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8"/>
          <xdr:cNvSpPr>
            <a:spLocks/>
          </xdr:cNvSpPr>
        </xdr:nvSpPr>
        <xdr:spPr>
          <a:xfrm flipV="1">
            <a:off x="3780" y="1465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9"/>
          <xdr:cNvSpPr>
            <a:spLocks/>
          </xdr:cNvSpPr>
        </xdr:nvSpPr>
        <xdr:spPr>
          <a:xfrm flipV="1">
            <a:off x="6300" y="1465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20"/>
          <xdr:cNvSpPr>
            <a:spLocks/>
          </xdr:cNvSpPr>
        </xdr:nvSpPr>
        <xdr:spPr>
          <a:xfrm flipV="1">
            <a:off x="8640" y="1465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21"/>
          <xdr:cNvSpPr>
            <a:spLocks/>
          </xdr:cNvSpPr>
        </xdr:nvSpPr>
        <xdr:spPr>
          <a:xfrm flipV="1">
            <a:off x="10980" y="1466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0</xdr:col>
      <xdr:colOff>28575</xdr:colOff>
      <xdr:row>1</xdr:row>
      <xdr:rowOff>28575</xdr:rowOff>
    </xdr:from>
    <xdr:to>
      <xdr:col>1</xdr:col>
      <xdr:colOff>257175</xdr:colOff>
      <xdr:row>6</xdr:row>
      <xdr:rowOff>9525</xdr:rowOff>
    </xdr:to>
    <xdr:pic>
      <xdr:nvPicPr>
        <xdr:cNvPr id="18" name="Picture 22"/>
        <xdr:cNvPicPr preferRelativeResize="1">
          <a:picLocks noChangeAspect="1"/>
        </xdr:cNvPicPr>
      </xdr:nvPicPr>
      <xdr:blipFill>
        <a:blip r:embed="rId28"/>
        <a:stretch>
          <a:fillRect/>
        </a:stretch>
      </xdr:blipFill>
      <xdr:spPr>
        <a:xfrm>
          <a:off x="28575" y="1352550"/>
          <a:ext cx="5429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348</xdr:row>
      <xdr:rowOff>0</xdr:rowOff>
    </xdr:from>
    <xdr:to>
      <xdr:col>7</xdr:col>
      <xdr:colOff>0</xdr:colOff>
      <xdr:row>348</xdr:row>
      <xdr:rowOff>0</xdr:rowOff>
    </xdr:to>
    <xdr:sp>
      <xdr:nvSpPr>
        <xdr:cNvPr id="1" name="Text 1"/>
        <xdr:cNvSpPr txBox="1">
          <a:spLocks noChangeArrowheads="1"/>
        </xdr:cNvSpPr>
      </xdr:nvSpPr>
      <xdr:spPr>
        <a:xfrm>
          <a:off x="200025" y="57283350"/>
          <a:ext cx="5800725" cy="0"/>
        </a:xfrm>
        <a:prstGeom prst="rect">
          <a:avLst/>
        </a:prstGeom>
        <a:solidFill>
          <a:srgbClr val="FFFFFF"/>
        </a:solidFill>
        <a:ln w="1" cmpd="sng">
          <a:noFill/>
        </a:ln>
      </xdr:spPr>
      <xdr:txBody>
        <a:bodyPr vertOverflow="clip" wrap="square"/>
        <a:p>
          <a:pPr algn="l">
            <a:defRPr/>
          </a:pPr>
          <a:r>
            <a:rPr lang="en-US" cap="none" sz="800" b="0" i="0" u="none" baseline="0"/>
            <a:t>* All calculations are based on International Data Corporations independent analysis of the expected costs and benefits associated with the application profiled in the accompanying case.
</a:t>
          </a:r>
        </a:p>
      </xdr:txBody>
    </xdr:sp>
    <xdr:clientData/>
  </xdr:twoCellAnchor>
  <xdr:twoCellAnchor>
    <xdr:from>
      <xdr:col>2</xdr:col>
      <xdr:colOff>161925</xdr:colOff>
      <xdr:row>271</xdr:row>
      <xdr:rowOff>123825</xdr:rowOff>
    </xdr:from>
    <xdr:to>
      <xdr:col>6</xdr:col>
      <xdr:colOff>657225</xdr:colOff>
      <xdr:row>285</xdr:row>
      <xdr:rowOff>142875</xdr:rowOff>
    </xdr:to>
    <xdr:graphicFrame>
      <xdr:nvGraphicFramePr>
        <xdr:cNvPr id="2" name="Chart 3"/>
        <xdr:cNvGraphicFramePr/>
      </xdr:nvGraphicFramePr>
      <xdr:xfrm>
        <a:off x="361950" y="44938950"/>
        <a:ext cx="5448300" cy="2286000"/>
      </xdr:xfrm>
      <a:graphic>
        <a:graphicData uri="http://schemas.openxmlformats.org/drawingml/2006/chart">
          <c:chart xmlns:c="http://schemas.openxmlformats.org/drawingml/2006/chart" r:id="rId1"/>
        </a:graphicData>
      </a:graphic>
    </xdr:graphicFrame>
    <xdr:clientData/>
  </xdr:twoCellAnchor>
  <xdr:twoCellAnchor>
    <xdr:from>
      <xdr:col>2</xdr:col>
      <xdr:colOff>161925</xdr:colOff>
      <xdr:row>184</xdr:row>
      <xdr:rowOff>0</xdr:rowOff>
    </xdr:from>
    <xdr:to>
      <xdr:col>6</xdr:col>
      <xdr:colOff>695325</xdr:colOff>
      <xdr:row>197</xdr:row>
      <xdr:rowOff>76200</xdr:rowOff>
    </xdr:to>
    <xdr:graphicFrame>
      <xdr:nvGraphicFramePr>
        <xdr:cNvPr id="3" name="Chart 4"/>
        <xdr:cNvGraphicFramePr/>
      </xdr:nvGraphicFramePr>
      <xdr:xfrm>
        <a:off x="361950" y="30727650"/>
        <a:ext cx="5486400" cy="2181225"/>
      </xdr:xfrm>
      <a:graphic>
        <a:graphicData uri="http://schemas.openxmlformats.org/drawingml/2006/chart">
          <c:chart xmlns:c="http://schemas.openxmlformats.org/drawingml/2006/chart" r:id="rId2"/>
        </a:graphicData>
      </a:graphic>
    </xdr:graphicFrame>
    <xdr:clientData/>
  </xdr:twoCellAnchor>
  <xdr:twoCellAnchor>
    <xdr:from>
      <xdr:col>2</xdr:col>
      <xdr:colOff>161925</xdr:colOff>
      <xdr:row>207</xdr:row>
      <xdr:rowOff>66675</xdr:rowOff>
    </xdr:from>
    <xdr:to>
      <xdr:col>6</xdr:col>
      <xdr:colOff>695325</xdr:colOff>
      <xdr:row>222</xdr:row>
      <xdr:rowOff>76200</xdr:rowOff>
    </xdr:to>
    <xdr:graphicFrame>
      <xdr:nvGraphicFramePr>
        <xdr:cNvPr id="4" name="Chart 5"/>
        <xdr:cNvGraphicFramePr/>
      </xdr:nvGraphicFramePr>
      <xdr:xfrm>
        <a:off x="361950" y="34518600"/>
        <a:ext cx="5486400" cy="2438400"/>
      </xdr:xfrm>
      <a:graphic>
        <a:graphicData uri="http://schemas.openxmlformats.org/drawingml/2006/chart">
          <c:chart xmlns:c="http://schemas.openxmlformats.org/drawingml/2006/chart" r:id="rId3"/>
        </a:graphicData>
      </a:graphic>
    </xdr:graphicFrame>
    <xdr:clientData/>
  </xdr:twoCellAnchor>
  <xdr:twoCellAnchor>
    <xdr:from>
      <xdr:col>2</xdr:col>
      <xdr:colOff>161925</xdr:colOff>
      <xdr:row>407</xdr:row>
      <xdr:rowOff>47625</xdr:rowOff>
    </xdr:from>
    <xdr:to>
      <xdr:col>6</xdr:col>
      <xdr:colOff>695325</xdr:colOff>
      <xdr:row>421</xdr:row>
      <xdr:rowOff>76200</xdr:rowOff>
    </xdr:to>
    <xdr:graphicFrame>
      <xdr:nvGraphicFramePr>
        <xdr:cNvPr id="5" name="Chart 6"/>
        <xdr:cNvGraphicFramePr/>
      </xdr:nvGraphicFramePr>
      <xdr:xfrm>
        <a:off x="361950" y="66884550"/>
        <a:ext cx="5486400" cy="2295525"/>
      </xdr:xfrm>
      <a:graphic>
        <a:graphicData uri="http://schemas.openxmlformats.org/drawingml/2006/chart">
          <c:chart xmlns:c="http://schemas.openxmlformats.org/drawingml/2006/chart" r:id="rId4"/>
        </a:graphicData>
      </a:graphic>
    </xdr:graphicFrame>
    <xdr:clientData/>
  </xdr:twoCellAnchor>
  <xdr:twoCellAnchor>
    <xdr:from>
      <xdr:col>2</xdr:col>
      <xdr:colOff>104775</xdr:colOff>
      <xdr:row>407</xdr:row>
      <xdr:rowOff>38100</xdr:rowOff>
    </xdr:from>
    <xdr:to>
      <xdr:col>6</xdr:col>
      <xdr:colOff>733425</xdr:colOff>
      <xdr:row>421</xdr:row>
      <xdr:rowOff>76200</xdr:rowOff>
    </xdr:to>
    <xdr:graphicFrame>
      <xdr:nvGraphicFramePr>
        <xdr:cNvPr id="6" name="Chart 7"/>
        <xdr:cNvGraphicFramePr/>
      </xdr:nvGraphicFramePr>
      <xdr:xfrm>
        <a:off x="304800" y="66875025"/>
        <a:ext cx="5581650" cy="2305050"/>
      </xdr:xfrm>
      <a:graphic>
        <a:graphicData uri="http://schemas.openxmlformats.org/drawingml/2006/chart">
          <c:chart xmlns:c="http://schemas.openxmlformats.org/drawingml/2006/chart" r:id="rId5"/>
        </a:graphicData>
      </a:graphic>
    </xdr:graphicFrame>
    <xdr:clientData/>
  </xdr:twoCellAnchor>
  <xdr:oneCellAnchor>
    <xdr:from>
      <xdr:col>1</xdr:col>
      <xdr:colOff>0</xdr:colOff>
      <xdr:row>55</xdr:row>
      <xdr:rowOff>28575</xdr:rowOff>
    </xdr:from>
    <xdr:ext cx="5943600" cy="1085850"/>
    <xdr:sp>
      <xdr:nvSpPr>
        <xdr:cNvPr id="7" name="TextBox 15"/>
        <xdr:cNvSpPr txBox="1">
          <a:spLocks noChangeArrowheads="1"/>
        </xdr:cNvSpPr>
      </xdr:nvSpPr>
      <xdr:spPr>
        <a:xfrm>
          <a:off x="0" y="9867900"/>
          <a:ext cx="5943600" cy="1085850"/>
        </a:xfrm>
        <a:prstGeom prst="rect">
          <a:avLst/>
        </a:prstGeom>
        <a:noFill/>
        <a:ln w="9525" cmpd="sng">
          <a:noFill/>
        </a:ln>
      </xdr:spPr>
      <xdr:txBody>
        <a:bodyPr vertOverflow="clip" wrap="square"/>
        <a:p>
          <a:pPr algn="just">
            <a:defRPr/>
          </a:pPr>
          <a:r>
            <a:rPr lang="en-US" cap="none" sz="1100" b="1" i="0" u="none" baseline="0">
              <a:solidFill>
                <a:srgbClr val="FF0000"/>
              </a:solidFill>
              <a:latin typeface="Verdana"/>
              <a:ea typeface="Verdana"/>
              <a:cs typeface="Verdana"/>
            </a:rPr>
            <a:t>EXECUTIVE SUMMARY</a:t>
          </a:r>
          <a:r>
            <a:rPr lang="en-US" cap="none" sz="1000" b="0" i="0" u="none" baseline="0">
              <a:latin typeface="Verdana"/>
              <a:ea typeface="Verdana"/>
              <a:cs typeface="Verdana"/>
            </a:rPr>
            <a:t>
This report has been created to detail the financial results expected from the proposed content management project. The results in this report are based on the projected costs associated with the project and the reasonably expected benefits derived over a 3-year period. Table 1 shows a summary of the financial results.</a:t>
          </a:r>
        </a:p>
      </xdr:txBody>
    </xdr:sp>
    <xdr:clientData/>
  </xdr:oneCellAnchor>
  <xdr:oneCellAnchor>
    <xdr:from>
      <xdr:col>1</xdr:col>
      <xdr:colOff>9525</xdr:colOff>
      <xdr:row>103</xdr:row>
      <xdr:rowOff>114300</xdr:rowOff>
    </xdr:from>
    <xdr:ext cx="5991225" cy="2038350"/>
    <xdr:sp>
      <xdr:nvSpPr>
        <xdr:cNvPr id="8" name="TextBox 16"/>
        <xdr:cNvSpPr txBox="1">
          <a:spLocks noChangeArrowheads="1"/>
        </xdr:cNvSpPr>
      </xdr:nvSpPr>
      <xdr:spPr>
        <a:xfrm>
          <a:off x="9525" y="17726025"/>
          <a:ext cx="5991225" cy="2038350"/>
        </a:xfrm>
        <a:prstGeom prst="rect">
          <a:avLst/>
        </a:prstGeom>
        <a:noFill/>
        <a:ln w="9525" cmpd="sng">
          <a:noFill/>
        </a:ln>
      </xdr:spPr>
      <xdr:txBody>
        <a:bodyPr vertOverflow="clip" wrap="square"/>
        <a:p>
          <a:pPr algn="just">
            <a:defRPr/>
          </a:pPr>
          <a:r>
            <a:rPr lang="en-US" cap="none" sz="1000" b="0" i="0" u="none" baseline="0">
              <a:latin typeface="Verdana"/>
              <a:ea typeface="Verdana"/>
              <a:cs typeface="Verdana"/>
            </a:rPr>
            <a:t>The capital recovery score is a measurement of the payback period – the amount of time needed for the benefits from a project to outweigh the costs. A project with payback period of less than one year provides a low risk while more than two years indicates a high risk.
</a:t>
          </a:r>
          <a:r>
            <a:rPr lang="en-US" cap="none" sz="1000" b="1" i="0" u="none" baseline="0">
              <a:latin typeface="Verdana"/>
              <a:ea typeface="Verdana"/>
              <a:cs typeface="Verdana"/>
            </a:rPr>
            <a:t>Variance Potential</a:t>
          </a:r>
          <a:r>
            <a:rPr lang="en-US" cap="none" sz="1000" b="0" i="0" u="none" baseline="0">
              <a:latin typeface="Verdana"/>
              <a:ea typeface="Verdana"/>
              <a:cs typeface="Verdana"/>
            </a:rPr>
            <a:t> - The financial results listed in this report are based on estimates of future costs and benefits. However, it is unlikely that these estimates will exactly match actual costs and benefits. Indirect benefits tend to be the most susceptible to small errors in estimates that can result in large changes in the actual return. The variance potential score evaluates the indirect benefits as a percentage of the total benefits listed. Indirect benefits amounting to more than 90 percent of the total generate a high score; those amounting to less than 50 percent generate a low risk score. 
</a:t>
          </a:r>
        </a:p>
      </xdr:txBody>
    </xdr:sp>
    <xdr:clientData/>
  </xdr:oneCellAnchor>
  <xdr:oneCellAnchor>
    <xdr:from>
      <xdr:col>0</xdr:col>
      <xdr:colOff>0</xdr:colOff>
      <xdr:row>123</xdr:row>
      <xdr:rowOff>28575</xdr:rowOff>
    </xdr:from>
    <xdr:ext cx="6010275" cy="2524125"/>
    <xdr:sp>
      <xdr:nvSpPr>
        <xdr:cNvPr id="9" name="TextBox 17"/>
        <xdr:cNvSpPr txBox="1">
          <a:spLocks noChangeArrowheads="1"/>
        </xdr:cNvSpPr>
      </xdr:nvSpPr>
      <xdr:spPr>
        <a:xfrm>
          <a:off x="0" y="20878800"/>
          <a:ext cx="6010275" cy="2524125"/>
        </a:xfrm>
        <a:prstGeom prst="rect">
          <a:avLst/>
        </a:prstGeom>
        <a:noFill/>
        <a:ln w="9525" cmpd="sng">
          <a:noFill/>
        </a:ln>
      </xdr:spPr>
      <xdr:txBody>
        <a:bodyPr vertOverflow="clip" wrap="square"/>
        <a:p>
          <a:pPr algn="just">
            <a:defRPr/>
          </a:pPr>
          <a:r>
            <a:rPr lang="en-US" cap="none" sz="1100" b="1" i="0" u="none" baseline="0">
              <a:solidFill>
                <a:srgbClr val="FF0000"/>
              </a:solidFill>
              <a:latin typeface="Verdana"/>
              <a:ea typeface="Verdana"/>
              <a:cs typeface="Verdana"/>
            </a:rPr>
            <a:t>COSTS</a:t>
          </a:r>
          <a:r>
            <a:rPr lang="en-US" cap="none" sz="1000" b="0" i="0" u="none" baseline="0">
              <a:latin typeface="Verdana"/>
              <a:ea typeface="Verdana"/>
              <a:cs typeface="Verdana"/>
            </a:rPr>
            <a:t>
Table 3 shows the expensed costs associated with deploying your content management solution. Costs include both one-time and ongoing or recurring costs. When appropriate, costs have been increased to account for additional users or extended deployment. When required, maintenance costs have been included as a recurring cost under either software or hardware.
The following methodology was used to gather costs:
   ::   Everything that is directly and exclusively associated with the project has been
        included at 100 percent.
   ::   Purchases that are partially driven by this specific project have been included at a
        percentage representing the extent to which the project drove the expenditure. 
   ::   General infrastructure items not associated with the project were not included.</a:t>
          </a:r>
        </a:p>
      </xdr:txBody>
    </xdr:sp>
    <xdr:clientData/>
  </xdr:oneCellAnchor>
  <xdr:oneCellAnchor>
    <xdr:from>
      <xdr:col>0</xdr:col>
      <xdr:colOff>0</xdr:colOff>
      <xdr:row>150</xdr:row>
      <xdr:rowOff>114300</xdr:rowOff>
    </xdr:from>
    <xdr:ext cx="5991225" cy="552450"/>
    <xdr:sp>
      <xdr:nvSpPr>
        <xdr:cNvPr id="10" name="TextBox 18"/>
        <xdr:cNvSpPr txBox="1">
          <a:spLocks noChangeArrowheads="1"/>
        </xdr:cNvSpPr>
      </xdr:nvSpPr>
      <xdr:spPr>
        <a:xfrm>
          <a:off x="0" y="25336500"/>
          <a:ext cx="5991225" cy="552450"/>
        </a:xfrm>
        <a:prstGeom prst="rect">
          <a:avLst/>
        </a:prstGeom>
        <a:noFill/>
        <a:ln w="9525" cmpd="sng">
          <a:noFill/>
        </a:ln>
      </xdr:spPr>
      <xdr:txBody>
        <a:bodyPr vertOverflow="clip" wrap="square"/>
        <a:p>
          <a:pPr algn="just">
            <a:defRPr/>
          </a:pPr>
          <a:r>
            <a:rPr lang="en-US" cap="none" sz="1000" b="0" i="0" u="none" baseline="0"/>
            <a:t>Table 4 lists additional project costs that will be capitalized.  Table 5 lists the depreciation schedule during the three-year period.  </a:t>
          </a:r>
        </a:p>
      </xdr:txBody>
    </xdr:sp>
    <xdr:clientData/>
  </xdr:oneCellAnchor>
  <xdr:oneCellAnchor>
    <xdr:from>
      <xdr:col>1</xdr:col>
      <xdr:colOff>0</xdr:colOff>
      <xdr:row>169</xdr:row>
      <xdr:rowOff>95250</xdr:rowOff>
    </xdr:from>
    <xdr:ext cx="6000750" cy="800100"/>
    <xdr:sp>
      <xdr:nvSpPr>
        <xdr:cNvPr id="11" name="TextBox 19"/>
        <xdr:cNvSpPr txBox="1">
          <a:spLocks noChangeArrowheads="1"/>
        </xdr:cNvSpPr>
      </xdr:nvSpPr>
      <xdr:spPr>
        <a:xfrm>
          <a:off x="0" y="28394025"/>
          <a:ext cx="6000750" cy="800100"/>
        </a:xfrm>
        <a:prstGeom prst="rect">
          <a:avLst/>
        </a:prstGeom>
        <a:noFill/>
        <a:ln w="9525" cmpd="sng">
          <a:noFill/>
        </a:ln>
      </xdr:spPr>
      <xdr:txBody>
        <a:bodyPr vertOverflow="clip" wrap="square"/>
        <a:p>
          <a:pPr algn="just">
            <a:defRPr/>
          </a:pPr>
          <a:r>
            <a:rPr lang="en-US" cap="none" sz="1000" b="0" i="0" u="none" baseline="0"/>
            <a:t>Figure 1 shows the total three-year costs by category. Average and total cost of ownership per year may be found in Figure 2. These costs have not been balanced against benefits and are appropriate for use in long-term budgeting and planning.</a:t>
          </a:r>
        </a:p>
      </xdr:txBody>
    </xdr:sp>
    <xdr:clientData/>
  </xdr:oneCellAnchor>
  <xdr:oneCellAnchor>
    <xdr:from>
      <xdr:col>0</xdr:col>
      <xdr:colOff>0</xdr:colOff>
      <xdr:row>223</xdr:row>
      <xdr:rowOff>47625</xdr:rowOff>
    </xdr:from>
    <xdr:ext cx="6019800" cy="3829050"/>
    <xdr:sp>
      <xdr:nvSpPr>
        <xdr:cNvPr id="12" name="TextBox 20"/>
        <xdr:cNvSpPr txBox="1">
          <a:spLocks noChangeArrowheads="1"/>
        </xdr:cNvSpPr>
      </xdr:nvSpPr>
      <xdr:spPr>
        <a:xfrm>
          <a:off x="0" y="37090350"/>
          <a:ext cx="6019800" cy="3829050"/>
        </a:xfrm>
        <a:prstGeom prst="rect">
          <a:avLst/>
        </a:prstGeom>
        <a:noFill/>
        <a:ln w="9525" cmpd="sng">
          <a:noFill/>
        </a:ln>
      </xdr:spPr>
      <xdr:txBody>
        <a:bodyPr vertOverflow="clip" wrap="square"/>
        <a:p>
          <a:pPr algn="just">
            <a:defRPr/>
          </a:pPr>
          <a:r>
            <a:rPr lang="en-US" cap="none" sz="1100" b="1" i="0" u="none" baseline="0">
              <a:solidFill>
                <a:srgbClr val="FF0000"/>
              </a:solidFill>
              <a:latin typeface="Verdana"/>
              <a:ea typeface="Verdana"/>
              <a:cs typeface="Verdana"/>
            </a:rPr>
            <a:t>BENEFITS</a:t>
          </a:r>
          <a:r>
            <a:rPr lang="en-US" cap="none" sz="1000" b="0" i="0" u="none" baseline="0">
              <a:latin typeface="Verdana"/>
              <a:ea typeface="Verdana"/>
              <a:cs typeface="Verdana"/>
            </a:rPr>
            <a:t>
Benefits from this deployment are shown in Table 6.  There are two types of benefits indicated: direct and indirect. Direct benefits of the application may include items such as saving paper/printing costs, reducing accounts receivable, reducing hires and reduced outsourcing costs.  Direct benefits can be thought of as the savings you can "touch."
Examples of indirect savings include "reducing the time needed to upload new content by 25 percent" or "the sales process workflow takes 1 day rather than 2 weeks." These are benefits that involve a change in a nontangible item such as productivity or efficiency. The expectation is that this change will manifest itself as an increase in work and thus eventual revenue for the company. 
One important point of caution is not to double-count the value of productivity. A change in productivity results in a measurable change in output, and therefore a change such as an increase in revenue can reasonably be assumed as the result of the productivity change. If there is a measurable change, it should be included as a direct benefit.
When the value of an indirect savings was measured, the measurement of the savings was discounted by a productivity correction factor to correct for inefficient transfer of time. This takes into account the fact that an hour saved is rarely equal to an additional full hour worked.  All estimates have therefore been reduced to reflect this inefficiency.
</a:t>
          </a:r>
        </a:p>
      </xdr:txBody>
    </xdr:sp>
    <xdr:clientData/>
  </xdr:oneCellAnchor>
  <xdr:oneCellAnchor>
    <xdr:from>
      <xdr:col>1</xdr:col>
      <xdr:colOff>19050</xdr:colOff>
      <xdr:row>257</xdr:row>
      <xdr:rowOff>57150</xdr:rowOff>
    </xdr:from>
    <xdr:ext cx="6000750" cy="1209675"/>
    <xdr:sp>
      <xdr:nvSpPr>
        <xdr:cNvPr id="13" name="TextBox 21"/>
        <xdr:cNvSpPr txBox="1">
          <a:spLocks noChangeArrowheads="1"/>
        </xdr:cNvSpPr>
      </xdr:nvSpPr>
      <xdr:spPr>
        <a:xfrm>
          <a:off x="19050" y="42605325"/>
          <a:ext cx="6000750" cy="1209675"/>
        </a:xfrm>
        <a:prstGeom prst="rect">
          <a:avLst/>
        </a:prstGeom>
        <a:noFill/>
        <a:ln w="9525" cmpd="sng">
          <a:noFill/>
        </a:ln>
      </xdr:spPr>
      <xdr:txBody>
        <a:bodyPr vertOverflow="clip" wrap="square"/>
        <a:p>
          <a:pPr algn="just">
            <a:defRPr/>
          </a:pPr>
          <a:r>
            <a:rPr lang="en-US" cap="none" sz="1000" b="0" i="0" u="none" baseline="0"/>
            <a:t>The total three-year benefits by category are indicated in Figure 3. As noted under the section on risk, the ratio of direct to indirect benefits is an indicator of the potential variability of the expected results.  Caution is urged when direct benefits make up less than 10 percent of the total benefits.  Figure 4 shows the cumulative benefits of the project.</a:t>
          </a:r>
        </a:p>
      </xdr:txBody>
    </xdr:sp>
    <xdr:clientData/>
  </xdr:oneCellAnchor>
  <xdr:oneCellAnchor>
    <xdr:from>
      <xdr:col>0</xdr:col>
      <xdr:colOff>0</xdr:colOff>
      <xdr:row>319</xdr:row>
      <xdr:rowOff>9525</xdr:rowOff>
    </xdr:from>
    <xdr:ext cx="5981700" cy="933450"/>
    <xdr:sp>
      <xdr:nvSpPr>
        <xdr:cNvPr id="14" name="TextBox 22"/>
        <xdr:cNvSpPr txBox="1">
          <a:spLocks noChangeArrowheads="1"/>
        </xdr:cNvSpPr>
      </xdr:nvSpPr>
      <xdr:spPr>
        <a:xfrm>
          <a:off x="0" y="52597050"/>
          <a:ext cx="5981700" cy="933450"/>
        </a:xfrm>
        <a:prstGeom prst="rect">
          <a:avLst/>
        </a:prstGeom>
        <a:noFill/>
        <a:ln w="9525" cmpd="sng">
          <a:noFill/>
        </a:ln>
      </xdr:spPr>
      <xdr:txBody>
        <a:bodyPr vertOverflow="clip" wrap="square"/>
        <a:p>
          <a:pPr algn="just">
            <a:defRPr/>
          </a:pPr>
          <a:r>
            <a:rPr lang="en-US" cap="none" sz="1100" b="1" i="0" u="none" baseline="0">
              <a:solidFill>
                <a:srgbClr val="FF0000"/>
              </a:solidFill>
              <a:latin typeface="Verdana"/>
              <a:ea typeface="Verdana"/>
              <a:cs typeface="Verdana"/>
            </a:rPr>
            <a:t>DETAILED FINANCIAL RESULTS</a:t>
          </a:r>
          <a:r>
            <a:rPr lang="en-US" cap="none" sz="1000" b="0" i="0" u="none" baseline="0">
              <a:latin typeface="Verdana"/>
              <a:ea typeface="Verdana"/>
              <a:cs typeface="Verdana"/>
            </a:rPr>
            <a:t>
Table 7 shows the detailed financial calculations and Table 8 indicates the basic financial assumptions used. The effect of various discount rates on the NPV can be found in Figure 5.
</a:t>
          </a:r>
        </a:p>
      </xdr:txBody>
    </xdr:sp>
    <xdr:clientData/>
  </xdr:oneCellAnchor>
  <xdr:oneCellAnchor>
    <xdr:from>
      <xdr:col>1</xdr:col>
      <xdr:colOff>28575</xdr:colOff>
      <xdr:row>75</xdr:row>
      <xdr:rowOff>76200</xdr:rowOff>
    </xdr:from>
    <xdr:ext cx="76200" cy="200025"/>
    <xdr:sp>
      <xdr:nvSpPr>
        <xdr:cNvPr id="15" name="TextBox 24"/>
        <xdr:cNvSpPr txBox="1">
          <a:spLocks noChangeArrowheads="1"/>
        </xdr:cNvSpPr>
      </xdr:nvSpPr>
      <xdr:spPr>
        <a:xfrm>
          <a:off x="28575" y="13154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19050</xdr:colOff>
      <xdr:row>71</xdr:row>
      <xdr:rowOff>0</xdr:rowOff>
    </xdr:from>
    <xdr:ext cx="6000750" cy="5048250"/>
    <xdr:sp>
      <xdr:nvSpPr>
        <xdr:cNvPr id="16" name="TextBox 25"/>
        <xdr:cNvSpPr txBox="1">
          <a:spLocks noChangeArrowheads="1"/>
        </xdr:cNvSpPr>
      </xdr:nvSpPr>
      <xdr:spPr>
        <a:xfrm>
          <a:off x="19050" y="12430125"/>
          <a:ext cx="6000750" cy="5048250"/>
        </a:xfrm>
        <a:prstGeom prst="rect">
          <a:avLst/>
        </a:prstGeom>
        <a:noFill/>
        <a:ln w="9525" cmpd="sng">
          <a:noFill/>
        </a:ln>
      </xdr:spPr>
      <xdr:txBody>
        <a:bodyPr vertOverflow="clip" wrap="square"/>
        <a:p>
          <a:pPr algn="just">
            <a:defRPr/>
          </a:pPr>
          <a:r>
            <a:rPr lang="en-US" cap="none" sz="1000" b="1" i="0" u="none" baseline="0">
              <a:latin typeface="Verdana"/>
              <a:ea typeface="Verdana"/>
              <a:cs typeface="Verdana"/>
            </a:rPr>
            <a:t>
</a:t>
          </a:r>
          <a:r>
            <a:rPr lang="en-US" cap="none" sz="1100" b="1" i="0" u="none" baseline="0">
              <a:solidFill>
                <a:srgbClr val="FF0000"/>
              </a:solidFill>
              <a:latin typeface="Verdana"/>
              <a:ea typeface="Verdana"/>
              <a:cs typeface="Verdana"/>
            </a:rPr>
            <a:t>RISK ASSESSMENT</a:t>
          </a:r>
          <a:r>
            <a:rPr lang="en-US" cap="none" sz="1000" b="0" i="0" u="none" baseline="0">
              <a:latin typeface="Verdana"/>
              <a:ea typeface="Verdana"/>
              <a:cs typeface="Verdana"/>
            </a:rPr>
            <a:t>
The financial results outlined in Table 1 provide measurements to quantify the expected results from the project and its potential impact on the bottom line. These results are also useful in assessing the level of risk associated with the project. Table 2 shows the evaluation of three types of risk on a scale of low, medium, and high. These risks are:
</a:t>
          </a:r>
          <a:r>
            <a:rPr lang="en-US" cap="none" sz="1000" b="1" i="0" u="none" baseline="0">
              <a:latin typeface="Verdana"/>
              <a:ea typeface="Verdana"/>
              <a:cs typeface="Verdana"/>
            </a:rPr>
            <a:t>Investment Rate</a:t>
          </a:r>
          <a:r>
            <a:rPr lang="en-US" cap="none" sz="1000" b="0" i="0" u="none" baseline="0">
              <a:latin typeface="Verdana"/>
              <a:ea typeface="Verdana"/>
              <a:cs typeface="Verdana"/>
            </a:rPr>
            <a:t> - Investing in anything involves the use of capital in the hopes of gaining a return greater than the cost of the capital employed. However, ensuring that the return exceeds the cost of capital is only half of the picture: the return must exceed the cost of capital by an amount that adequately compensates the company for the risk of undertaking the project. For example, a company with a 15% cost of capital would be ill advised to undertake a very risky project that returns only 16% to the company. The net 1% gain is unlikely to compensate the company for undertaking even the most risk-free project.  
The investment score measures the ratio of ROI to cost of capital, which is a more accurate assessment of the relative return of a project. The report generates a high risk score when the ROI is less than twice the cost of capital and a low risk score when it is more than 4 times the cost of capital.
</a:t>
          </a:r>
          <a:r>
            <a:rPr lang="en-US" cap="none" sz="1000" b="1" i="0" u="none" baseline="0">
              <a:latin typeface="Verdana"/>
              <a:ea typeface="Verdana"/>
              <a:cs typeface="Verdana"/>
            </a:rPr>
            <a:t>Capital Recovery</a:t>
          </a:r>
          <a:r>
            <a:rPr lang="en-US" cap="none" sz="1000" b="0" i="0" u="none" baseline="0">
              <a:latin typeface="Verdana"/>
              <a:ea typeface="Verdana"/>
              <a:cs typeface="Verdana"/>
            </a:rPr>
            <a:t> - Making a decision to deploy a new technology at any point in time implies making an estimate about the pace of technology change. Market events, new technologies, and new products can quickly render even the most effective solution -- at any one point in time -- obsolete. However, obsolescence is not the only risk. New technology can create areas of competition along with new areas of opportunity. Having the flexibility to discard a solution for a new one that may offer even greater returns is an important competitive weapon. Projects that provide enough benefits in early years to cover costs allow for this flexibility.</a:t>
          </a:r>
        </a:p>
      </xdr:txBody>
    </xdr:sp>
    <xdr:clientData/>
  </xdr:oneCellAnchor>
  <xdr:oneCellAnchor>
    <xdr:from>
      <xdr:col>1</xdr:col>
      <xdr:colOff>19050</xdr:colOff>
      <xdr:row>439</xdr:row>
      <xdr:rowOff>57150</xdr:rowOff>
    </xdr:from>
    <xdr:ext cx="5695950" cy="228600"/>
    <xdr:sp>
      <xdr:nvSpPr>
        <xdr:cNvPr id="17" name="TextBox 27"/>
        <xdr:cNvSpPr txBox="1">
          <a:spLocks noChangeArrowheads="1"/>
        </xdr:cNvSpPr>
      </xdr:nvSpPr>
      <xdr:spPr>
        <a:xfrm>
          <a:off x="19050" y="72075675"/>
          <a:ext cx="5695950"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Modeling tool, format, methodology, and calculations copyright © Nucleus Research, Inc.  All rights reserved.</a:t>
          </a:r>
        </a:p>
      </xdr:txBody>
    </xdr:sp>
    <xdr:clientData/>
  </xdr:oneCellAnchor>
  <xdr:twoCellAnchor>
    <xdr:from>
      <xdr:col>2</xdr:col>
      <xdr:colOff>561975</xdr:colOff>
      <xdr:row>302</xdr:row>
      <xdr:rowOff>152400</xdr:rowOff>
    </xdr:from>
    <xdr:to>
      <xdr:col>5</xdr:col>
      <xdr:colOff>781050</xdr:colOff>
      <xdr:row>315</xdr:row>
      <xdr:rowOff>66675</xdr:rowOff>
    </xdr:to>
    <xdr:graphicFrame>
      <xdr:nvGraphicFramePr>
        <xdr:cNvPr id="18" name="Chart 28"/>
        <xdr:cNvGraphicFramePr/>
      </xdr:nvGraphicFramePr>
      <xdr:xfrm>
        <a:off x="762000" y="49987200"/>
        <a:ext cx="4324350" cy="201930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2</xdr:col>
      <xdr:colOff>828675</xdr:colOff>
      <xdr:row>0</xdr:row>
      <xdr:rowOff>1276350</xdr:rowOff>
    </xdr:to>
    <xdr:pic>
      <xdr:nvPicPr>
        <xdr:cNvPr id="19" name="Picture 33">
          <a:hlinkClick r:id="rId9"/>
        </xdr:cNvPr>
        <xdr:cNvPicPr preferRelativeResize="1">
          <a:picLocks noChangeAspect="1"/>
        </xdr:cNvPicPr>
      </xdr:nvPicPr>
      <xdr:blipFill>
        <a:blip r:embed="rId7"/>
        <a:stretch>
          <a:fillRect/>
        </a:stretch>
      </xdr:blipFill>
      <xdr:spPr>
        <a:xfrm>
          <a:off x="0" y="0"/>
          <a:ext cx="1028700" cy="1276350"/>
        </a:xfrm>
        <a:prstGeom prst="rect">
          <a:avLst/>
        </a:prstGeom>
        <a:noFill/>
        <a:ln w="9525" cmpd="sng">
          <a:noFill/>
        </a:ln>
      </xdr:spPr>
    </xdr:pic>
    <xdr:clientData/>
  </xdr:twoCellAnchor>
  <xdr:twoCellAnchor editAs="oneCell">
    <xdr:from>
      <xdr:col>2</xdr:col>
      <xdr:colOff>1609725</xdr:colOff>
      <xdr:row>0</xdr:row>
      <xdr:rowOff>0</xdr:rowOff>
    </xdr:from>
    <xdr:to>
      <xdr:col>2</xdr:col>
      <xdr:colOff>2409825</xdr:colOff>
      <xdr:row>0</xdr:row>
      <xdr:rowOff>1304925</xdr:rowOff>
    </xdr:to>
    <xdr:pic>
      <xdr:nvPicPr>
        <xdr:cNvPr id="20" name="Picture 34">
          <a:hlinkClick r:id="rId12"/>
        </xdr:cNvPr>
        <xdr:cNvPicPr preferRelativeResize="1">
          <a:picLocks noChangeAspect="1"/>
        </xdr:cNvPicPr>
      </xdr:nvPicPr>
      <xdr:blipFill>
        <a:blip r:embed="rId10"/>
        <a:stretch>
          <a:fillRect/>
        </a:stretch>
      </xdr:blipFill>
      <xdr:spPr>
        <a:xfrm>
          <a:off x="1809750" y="0"/>
          <a:ext cx="800100" cy="1304925"/>
        </a:xfrm>
        <a:prstGeom prst="rect">
          <a:avLst/>
        </a:prstGeom>
        <a:noFill/>
        <a:ln w="9525" cmpd="sng">
          <a:noFill/>
        </a:ln>
      </xdr:spPr>
    </xdr:pic>
    <xdr:clientData/>
  </xdr:twoCellAnchor>
  <xdr:twoCellAnchor editAs="oneCell">
    <xdr:from>
      <xdr:col>3</xdr:col>
      <xdr:colOff>0</xdr:colOff>
      <xdr:row>0</xdr:row>
      <xdr:rowOff>0</xdr:rowOff>
    </xdr:from>
    <xdr:to>
      <xdr:col>3</xdr:col>
      <xdr:colOff>809625</xdr:colOff>
      <xdr:row>0</xdr:row>
      <xdr:rowOff>1304925</xdr:rowOff>
    </xdr:to>
    <xdr:pic>
      <xdr:nvPicPr>
        <xdr:cNvPr id="21" name="Picture 35">
          <a:hlinkClick r:id="rId15"/>
        </xdr:cNvPr>
        <xdr:cNvPicPr preferRelativeResize="1">
          <a:picLocks noChangeAspect="1"/>
        </xdr:cNvPicPr>
      </xdr:nvPicPr>
      <xdr:blipFill>
        <a:blip r:embed="rId13"/>
        <a:stretch>
          <a:fillRect/>
        </a:stretch>
      </xdr:blipFill>
      <xdr:spPr>
        <a:xfrm>
          <a:off x="2609850" y="0"/>
          <a:ext cx="809625" cy="1304925"/>
        </a:xfrm>
        <a:prstGeom prst="rect">
          <a:avLst/>
        </a:prstGeom>
        <a:noFill/>
        <a:ln w="9525" cmpd="sng">
          <a:noFill/>
        </a:ln>
      </xdr:spPr>
    </xdr:pic>
    <xdr:clientData/>
  </xdr:twoCellAnchor>
  <xdr:twoCellAnchor editAs="oneCell">
    <xdr:from>
      <xdr:col>3</xdr:col>
      <xdr:colOff>809625</xdr:colOff>
      <xdr:row>0</xdr:row>
      <xdr:rowOff>0</xdr:rowOff>
    </xdr:from>
    <xdr:to>
      <xdr:col>4</xdr:col>
      <xdr:colOff>762000</xdr:colOff>
      <xdr:row>0</xdr:row>
      <xdr:rowOff>1314450</xdr:rowOff>
    </xdr:to>
    <xdr:pic>
      <xdr:nvPicPr>
        <xdr:cNvPr id="22" name="Picture 36">
          <a:hlinkClick r:id="rId18"/>
        </xdr:cNvPr>
        <xdr:cNvPicPr preferRelativeResize="1">
          <a:picLocks noChangeAspect="1"/>
        </xdr:cNvPicPr>
      </xdr:nvPicPr>
      <xdr:blipFill>
        <a:blip r:embed="rId16"/>
        <a:stretch>
          <a:fillRect/>
        </a:stretch>
      </xdr:blipFill>
      <xdr:spPr>
        <a:xfrm>
          <a:off x="3419475" y="0"/>
          <a:ext cx="800100" cy="1314450"/>
        </a:xfrm>
        <a:prstGeom prst="rect">
          <a:avLst/>
        </a:prstGeom>
        <a:noFill/>
        <a:ln w="9525" cmpd="sng">
          <a:noFill/>
        </a:ln>
      </xdr:spPr>
    </xdr:pic>
    <xdr:clientData/>
  </xdr:twoCellAnchor>
  <xdr:twoCellAnchor editAs="oneCell">
    <xdr:from>
      <xdr:col>5</xdr:col>
      <xdr:colOff>723900</xdr:colOff>
      <xdr:row>0</xdr:row>
      <xdr:rowOff>0</xdr:rowOff>
    </xdr:from>
    <xdr:to>
      <xdr:col>6</xdr:col>
      <xdr:colOff>666750</xdr:colOff>
      <xdr:row>0</xdr:row>
      <xdr:rowOff>1314450</xdr:rowOff>
    </xdr:to>
    <xdr:pic>
      <xdr:nvPicPr>
        <xdr:cNvPr id="23" name="Picture 37">
          <a:hlinkClick r:id="rId21"/>
        </xdr:cNvPr>
        <xdr:cNvPicPr preferRelativeResize="1">
          <a:picLocks noChangeAspect="1"/>
        </xdr:cNvPicPr>
      </xdr:nvPicPr>
      <xdr:blipFill>
        <a:blip r:embed="rId19"/>
        <a:stretch>
          <a:fillRect/>
        </a:stretch>
      </xdr:blipFill>
      <xdr:spPr>
        <a:xfrm>
          <a:off x="5029200" y="0"/>
          <a:ext cx="790575" cy="1314450"/>
        </a:xfrm>
        <a:prstGeom prst="rect">
          <a:avLst/>
        </a:prstGeom>
        <a:noFill/>
        <a:ln w="9525" cmpd="sng">
          <a:noFill/>
        </a:ln>
      </xdr:spPr>
    </xdr:pic>
    <xdr:clientData/>
  </xdr:twoCellAnchor>
  <xdr:twoCellAnchor editAs="oneCell">
    <xdr:from>
      <xdr:col>6</xdr:col>
      <xdr:colOff>666750</xdr:colOff>
      <xdr:row>0</xdr:row>
      <xdr:rowOff>19050</xdr:rowOff>
    </xdr:from>
    <xdr:to>
      <xdr:col>8</xdr:col>
      <xdr:colOff>19050</xdr:colOff>
      <xdr:row>0</xdr:row>
      <xdr:rowOff>1276350</xdr:rowOff>
    </xdr:to>
    <xdr:pic>
      <xdr:nvPicPr>
        <xdr:cNvPr id="24" name="Picture 38">
          <a:hlinkClick r:id="rId24"/>
        </xdr:cNvPr>
        <xdr:cNvPicPr preferRelativeResize="1">
          <a:picLocks noChangeAspect="0"/>
        </xdr:cNvPicPr>
      </xdr:nvPicPr>
      <xdr:blipFill>
        <a:blip r:embed="rId22"/>
        <a:stretch>
          <a:fillRect/>
        </a:stretch>
      </xdr:blipFill>
      <xdr:spPr>
        <a:xfrm>
          <a:off x="5819775" y="19050"/>
          <a:ext cx="809625" cy="1257300"/>
        </a:xfrm>
        <a:prstGeom prst="rect">
          <a:avLst/>
        </a:prstGeom>
        <a:noFill/>
        <a:ln w="9525" cmpd="sng">
          <a:noFill/>
        </a:ln>
      </xdr:spPr>
    </xdr:pic>
    <xdr:clientData/>
  </xdr:twoCellAnchor>
  <xdr:twoCellAnchor editAs="oneCell">
    <xdr:from>
      <xdr:col>8</xdr:col>
      <xdr:colOff>19050</xdr:colOff>
      <xdr:row>0</xdr:row>
      <xdr:rowOff>9525</xdr:rowOff>
    </xdr:from>
    <xdr:to>
      <xdr:col>9</xdr:col>
      <xdr:colOff>209550</xdr:colOff>
      <xdr:row>0</xdr:row>
      <xdr:rowOff>1285875</xdr:rowOff>
    </xdr:to>
    <xdr:pic>
      <xdr:nvPicPr>
        <xdr:cNvPr id="25" name="Picture 39">
          <a:hlinkClick r:id="rId27"/>
        </xdr:cNvPr>
        <xdr:cNvPicPr preferRelativeResize="1">
          <a:picLocks noChangeAspect="0"/>
        </xdr:cNvPicPr>
      </xdr:nvPicPr>
      <xdr:blipFill>
        <a:blip r:embed="rId25"/>
        <a:stretch>
          <a:fillRect/>
        </a:stretch>
      </xdr:blipFill>
      <xdr:spPr>
        <a:xfrm>
          <a:off x="6629400" y="9525"/>
          <a:ext cx="800100" cy="1276350"/>
        </a:xfrm>
        <a:prstGeom prst="rect">
          <a:avLst/>
        </a:prstGeom>
        <a:noFill/>
        <a:ln w="9525" cmpd="sng">
          <a:noFill/>
        </a:ln>
      </xdr:spPr>
    </xdr:pic>
    <xdr:clientData/>
  </xdr:twoCellAnchor>
  <xdr:twoCellAnchor editAs="oneCell">
    <xdr:from>
      <xdr:col>2</xdr:col>
      <xdr:colOff>828675</xdr:colOff>
      <xdr:row>0</xdr:row>
      <xdr:rowOff>9525</xdr:rowOff>
    </xdr:from>
    <xdr:to>
      <xdr:col>2</xdr:col>
      <xdr:colOff>1619250</xdr:colOff>
      <xdr:row>0</xdr:row>
      <xdr:rowOff>1323975</xdr:rowOff>
    </xdr:to>
    <xdr:pic>
      <xdr:nvPicPr>
        <xdr:cNvPr id="26" name="Picture 40">
          <a:hlinkClick r:id="rId30"/>
        </xdr:cNvPr>
        <xdr:cNvPicPr preferRelativeResize="1">
          <a:picLocks noChangeAspect="1"/>
        </xdr:cNvPicPr>
      </xdr:nvPicPr>
      <xdr:blipFill>
        <a:blip r:embed="rId28"/>
        <a:stretch>
          <a:fillRect/>
        </a:stretch>
      </xdr:blipFill>
      <xdr:spPr>
        <a:xfrm>
          <a:off x="1028700" y="9525"/>
          <a:ext cx="790575" cy="1314450"/>
        </a:xfrm>
        <a:prstGeom prst="rect">
          <a:avLst/>
        </a:prstGeom>
        <a:noFill/>
        <a:ln w="9525" cmpd="sng">
          <a:noFill/>
        </a:ln>
      </xdr:spPr>
    </xdr:pic>
    <xdr:clientData/>
  </xdr:twoCellAnchor>
  <xdr:twoCellAnchor editAs="oneCell">
    <xdr:from>
      <xdr:col>4</xdr:col>
      <xdr:colOff>762000</xdr:colOff>
      <xdr:row>0</xdr:row>
      <xdr:rowOff>0</xdr:rowOff>
    </xdr:from>
    <xdr:to>
      <xdr:col>5</xdr:col>
      <xdr:colOff>714375</xdr:colOff>
      <xdr:row>1</xdr:row>
      <xdr:rowOff>9525</xdr:rowOff>
    </xdr:to>
    <xdr:pic>
      <xdr:nvPicPr>
        <xdr:cNvPr id="27" name="Picture 41"/>
        <xdr:cNvPicPr preferRelativeResize="1">
          <a:picLocks noChangeAspect="0"/>
        </xdr:cNvPicPr>
      </xdr:nvPicPr>
      <xdr:blipFill>
        <a:blip r:embed="rId31"/>
        <a:stretch>
          <a:fillRect/>
        </a:stretch>
      </xdr:blipFill>
      <xdr:spPr>
        <a:xfrm>
          <a:off x="4219575" y="0"/>
          <a:ext cx="800100" cy="1333500"/>
        </a:xfrm>
        <a:prstGeom prst="rect">
          <a:avLst/>
        </a:prstGeom>
        <a:noFill/>
        <a:ln w="9525" cmpd="sng">
          <a:noFill/>
        </a:ln>
      </xdr:spPr>
    </xdr:pic>
    <xdr:clientData/>
  </xdr:twoCellAnchor>
  <xdr:twoCellAnchor>
    <xdr:from>
      <xdr:col>1</xdr:col>
      <xdr:colOff>19050</xdr:colOff>
      <xdr:row>344</xdr:row>
      <xdr:rowOff>142875</xdr:rowOff>
    </xdr:from>
    <xdr:to>
      <xdr:col>7</xdr:col>
      <xdr:colOff>152400</xdr:colOff>
      <xdr:row>396</xdr:row>
      <xdr:rowOff>85725</xdr:rowOff>
    </xdr:to>
    <xdr:grpSp>
      <xdr:nvGrpSpPr>
        <xdr:cNvPr id="28" name="Group 49"/>
        <xdr:cNvGrpSpPr>
          <a:grpSpLocks/>
        </xdr:cNvGrpSpPr>
      </xdr:nvGrpSpPr>
      <xdr:grpSpPr>
        <a:xfrm>
          <a:off x="19050" y="56778525"/>
          <a:ext cx="6134100" cy="8362950"/>
          <a:chOff x="2" y="5978"/>
          <a:chExt cx="644" cy="878"/>
        </a:xfrm>
        <a:solidFill>
          <a:srgbClr val="FFFFFF"/>
        </a:solidFill>
      </xdr:grpSpPr>
      <xdr:sp>
        <xdr:nvSpPr>
          <xdr:cNvPr id="29" name="TextBox 50"/>
          <xdr:cNvSpPr txBox="1">
            <a:spLocks noChangeArrowheads="1"/>
          </xdr:cNvSpPr>
        </xdr:nvSpPr>
        <xdr:spPr>
          <a:xfrm>
            <a:off x="2" y="5978"/>
            <a:ext cx="628" cy="591"/>
          </a:xfrm>
          <a:prstGeom prst="rect">
            <a:avLst/>
          </a:prstGeom>
          <a:noFill/>
          <a:ln w="9525" cmpd="sng">
            <a:noFill/>
          </a:ln>
        </xdr:spPr>
        <xdr:txBody>
          <a:bodyPr vertOverflow="clip" wrap="square"/>
          <a:p>
            <a:pPr algn="just">
              <a:defRPr/>
            </a:pPr>
            <a:r>
              <a:rPr lang="en-US" cap="none" sz="1100" b="1" i="0" u="none" baseline="0">
                <a:solidFill>
                  <a:srgbClr val="FF0000"/>
                </a:solidFill>
                <a:latin typeface="Verdana"/>
                <a:ea typeface="Verdana"/>
                <a:cs typeface="Verdana"/>
              </a:rPr>
              <a:t>APPENDIX</a:t>
            </a:r>
            <a:r>
              <a:rPr lang="en-US" cap="none" sz="1000" b="0" i="0" u="none" baseline="0">
                <a:latin typeface="Verdana"/>
                <a:ea typeface="Verdana"/>
                <a:cs typeface="Verdana"/>
              </a:rPr>
              <a:t>
</a:t>
            </a:r>
            <a:r>
              <a:rPr lang="en-US" cap="none" sz="1000" b="1" i="0" u="none" baseline="0">
                <a:latin typeface="Verdana"/>
                <a:ea typeface="Verdana"/>
                <a:cs typeface="Verdana"/>
              </a:rPr>
              <a:t>UNDERSTANDING THE METRICS:</a:t>
            </a:r>
            <a:r>
              <a:rPr lang="en-US" cap="none" sz="1000" b="0" i="0" u="none" baseline="0">
                <a:latin typeface="Verdana"/>
                <a:ea typeface="Verdana"/>
                <a:cs typeface="Verdana"/>
              </a:rPr>
              <a:t>
</a:t>
            </a:r>
            <a:r>
              <a:rPr lang="en-US" cap="none" sz="1000" b="0" i="1" u="none" baseline="0">
                <a:latin typeface="Verdana"/>
                <a:ea typeface="Verdana"/>
                <a:cs typeface="Verdana"/>
              </a:rPr>
              <a:t>ROI</a:t>
            </a:r>
            <a:r>
              <a:rPr lang="en-US" cap="none" sz="1000" b="0" i="0" u="none" baseline="0">
                <a:latin typeface="Verdana"/>
                <a:ea typeface="Verdana"/>
                <a:cs typeface="Verdana"/>
              </a:rPr>
              <a:t> - Return on Investment:  This is the most important metric to use for evaluating a technology investment and prioritizing projects within your company.  With ROI, you get an in-depth look at how much each dollar spent will yield in returns.
</a:t>
            </a:r>
            <a:r>
              <a:rPr lang="en-US" cap="none" sz="1000" b="0" i="1" u="none" baseline="0">
                <a:latin typeface="Verdana"/>
                <a:ea typeface="Verdana"/>
                <a:cs typeface="Verdana"/>
              </a:rPr>
              <a:t>Payback Period</a:t>
            </a:r>
            <a:r>
              <a:rPr lang="en-US" cap="none" sz="1000" b="0" i="0" u="none" baseline="0">
                <a:latin typeface="Verdana"/>
                <a:ea typeface="Verdana"/>
                <a:cs typeface="Verdana"/>
              </a:rPr>
              <a:t>:  This metric determines the time needed for benefits returned to equal the initial cost of a project, thereby quantifying the project's risk. Technology solutions with a  payback period of less than a year are considered optimal to a risk-averse investor.
</a:t>
            </a:r>
            <a:r>
              <a:rPr lang="en-US" cap="none" sz="1000" b="0" i="1" u="none" baseline="0">
                <a:latin typeface="Verdana"/>
                <a:ea typeface="Verdana"/>
                <a:cs typeface="Verdana"/>
              </a:rPr>
              <a:t>NPV</a:t>
            </a:r>
            <a:r>
              <a:rPr lang="en-US" cap="none" sz="1000" b="0" i="0" u="none" baseline="0">
                <a:latin typeface="Verdana"/>
                <a:ea typeface="Verdana"/>
                <a:cs typeface="Verdana"/>
              </a:rPr>
              <a:t> - Net Present Value:  This metric quantifies the value of the ongoing benefits discounted back to the present year.  This traditional textbook metric takes into account the time value of money when assessing benefits but does not examine the ratio of costs to benefits.
</a:t>
            </a:r>
            <a:r>
              <a:rPr lang="en-US" cap="none" sz="1000" b="0" i="1" u="none" baseline="0">
                <a:latin typeface="Verdana"/>
                <a:ea typeface="Verdana"/>
                <a:cs typeface="Verdana"/>
              </a:rPr>
              <a:t>TCO</a:t>
            </a:r>
            <a:r>
              <a:rPr lang="en-US" cap="none" sz="1000" b="0" i="0" u="none" baseline="0">
                <a:latin typeface="Verdana"/>
                <a:ea typeface="Verdana"/>
                <a:cs typeface="Verdana"/>
              </a:rPr>
              <a:t> - Total Cost of Ownership:  This financial metric is useful for budgeting concerns because it provides a holistic sense of the long-term financial resources required to undertake an investment.  TCO, however, does not take a project's benefits or savings into account, so if you use TCO for project comparison, you're only seeing half of the picture.
</a:t>
            </a:r>
            <a:r>
              <a:rPr lang="en-US" cap="none" sz="1000" b="0" i="1" u="none" baseline="0">
                <a:latin typeface="Verdana"/>
                <a:ea typeface="Verdana"/>
                <a:cs typeface="Verdana"/>
              </a:rPr>
              <a:t>IRR</a:t>
            </a:r>
            <a:r>
              <a:rPr lang="en-US" cap="none" sz="1000" b="0" i="0" u="none" baseline="0">
                <a:latin typeface="Verdana"/>
                <a:ea typeface="Verdana"/>
                <a:cs typeface="Verdana"/>
              </a:rPr>
              <a:t> - Internal Rate of Return:  IRR calculates the effective interest rate of a project at which your project's cash flows would have an NPV equal to zero.  However, IRR is built on dubious assumptions that prevent it from being a valid comparison metric.  If an internal return metric is required by your company, consider using MIRR as an alternative.
</a:t>
            </a:r>
            <a:r>
              <a:rPr lang="en-US" cap="none" sz="1000" b="0" i="1" u="none" baseline="0">
                <a:latin typeface="Verdana"/>
                <a:ea typeface="Verdana"/>
                <a:cs typeface="Verdana"/>
              </a:rPr>
              <a:t>cROI</a:t>
            </a:r>
            <a:r>
              <a:rPr lang="en-US" cap="none" sz="1000" b="0" i="0" u="none" baseline="0">
                <a:latin typeface="Verdana"/>
                <a:ea typeface="Verdana"/>
                <a:cs typeface="Verdana"/>
              </a:rPr>
              <a:t> - Cumulative ROI:  This marketing metric provides a cumulative ROI measurement over a three year period.  By summing the benefits over three years (as opposed to averaging them) cROI creates an inflated Return on Investment assessment with no direct correlation to actual cash flows.  It is important that you know the difference so that you will be able to spot, and discard, a phony cROI measurement when evaluating your technology investments.  Notice the fundamental difference between ROI and cROI:</a:t>
            </a:r>
          </a:p>
        </xdr:txBody>
      </xdr:sp>
      <xdr:sp>
        <xdr:nvSpPr>
          <xdr:cNvPr id="30" name="TextBox 51"/>
          <xdr:cNvSpPr txBox="1">
            <a:spLocks noChangeArrowheads="1"/>
          </xdr:cNvSpPr>
        </xdr:nvSpPr>
        <xdr:spPr>
          <a:xfrm>
            <a:off x="2" y="6641"/>
            <a:ext cx="644" cy="215"/>
          </a:xfrm>
          <a:prstGeom prst="rect">
            <a:avLst/>
          </a:prstGeom>
          <a:noFill/>
          <a:ln w="9525" cmpd="sng">
            <a:noFill/>
          </a:ln>
        </xdr:spPr>
        <xdr:txBody>
          <a:bodyPr vertOverflow="clip" wrap="square"/>
          <a:p>
            <a:pPr algn="just">
              <a:defRPr/>
            </a:pPr>
            <a:r>
              <a:rPr lang="en-US" cap="none" sz="1000" b="1" i="0" u="none" baseline="0">
                <a:latin typeface="Verdana"/>
                <a:ea typeface="Verdana"/>
                <a:cs typeface="Verdana"/>
              </a:rPr>
              <a:t>UNDERSTANDING A BAD ROI:</a:t>
            </a:r>
            <a:r>
              <a:rPr lang="en-US" cap="none" sz="1000" b="0" i="0" u="none" baseline="0">
                <a:latin typeface="Verdana"/>
                <a:ea typeface="Verdana"/>
                <a:cs typeface="Verdana"/>
              </a:rPr>
              <a:t>
If your initial calculations yield an ROI less than expected, consider the following:
</a:t>
            </a:r>
            <a:r>
              <a:rPr lang="en-US" cap="none" sz="1000" b="1" i="0" u="none" baseline="0">
                <a:solidFill>
                  <a:srgbClr val="FF0000"/>
                </a:solidFill>
                <a:latin typeface="Verdana"/>
                <a:ea typeface="Verdana"/>
                <a:cs typeface="Verdana"/>
              </a:rPr>
              <a:t> ::</a:t>
            </a:r>
            <a:r>
              <a:rPr lang="en-US" cap="none" sz="1000" b="0" i="0" u="none" baseline="0">
                <a:solidFill>
                  <a:srgbClr val="FF0000"/>
                </a:solidFill>
                <a:latin typeface="Verdana"/>
                <a:ea typeface="Verdana"/>
                <a:cs typeface="Verdana"/>
              </a:rPr>
              <a:t> </a:t>
            </a:r>
            <a:r>
              <a:rPr lang="en-US" cap="none" sz="1000" b="1" i="0" u="none" baseline="0">
                <a:solidFill>
                  <a:srgbClr val="FF0000"/>
                </a:solidFill>
                <a:latin typeface="Verdana"/>
                <a:ea typeface="Verdana"/>
                <a:cs typeface="Verdana"/>
              </a:rPr>
              <a:t>Change cost timing</a:t>
            </a:r>
            <a:r>
              <a:rPr lang="en-US" cap="none" sz="1000" b="0" i="0" u="none" baseline="0">
                <a:solidFill>
                  <a:srgbClr val="FF0000"/>
                </a:solidFill>
                <a:latin typeface="Verdana"/>
                <a:ea typeface="Verdana"/>
                <a:cs typeface="Verdana"/>
              </a:rPr>
              <a:t>: </a:t>
            </a:r>
            <a:r>
              <a:rPr lang="en-US" cap="none" sz="1000" b="0" i="0" u="none" baseline="0">
                <a:latin typeface="Verdana"/>
                <a:ea typeface="Verdana"/>
                <a:cs typeface="Verdana"/>
              </a:rPr>
              <a:t>Move costs out of the initial year by spreading your variable costs.
</a:t>
            </a:r>
            <a:r>
              <a:rPr lang="en-US" cap="none" sz="1000" b="1" i="0" u="none" baseline="0">
                <a:solidFill>
                  <a:srgbClr val="FF0000"/>
                </a:solidFill>
                <a:latin typeface="Verdana"/>
                <a:ea typeface="Verdana"/>
                <a:cs typeface="Verdana"/>
              </a:rPr>
              <a:t> ::</a:t>
            </a:r>
            <a:r>
              <a:rPr lang="en-US" cap="none" sz="1000" b="0" i="0" u="none" baseline="0">
                <a:solidFill>
                  <a:srgbClr val="FF0000"/>
                </a:solidFill>
                <a:latin typeface="Verdana"/>
                <a:ea typeface="Verdana"/>
                <a:cs typeface="Verdana"/>
              </a:rPr>
              <a:t> </a:t>
            </a:r>
            <a:r>
              <a:rPr lang="en-US" cap="none" sz="1000" b="1" i="0" u="none" baseline="0">
                <a:solidFill>
                  <a:srgbClr val="FF0000"/>
                </a:solidFill>
                <a:latin typeface="Verdana"/>
                <a:ea typeface="Verdana"/>
                <a:cs typeface="Verdana"/>
              </a:rPr>
              <a:t>Negotiate on price</a:t>
            </a:r>
            <a:r>
              <a:rPr lang="en-US" cap="none" sz="1000" b="0" i="0" u="none" baseline="0">
                <a:latin typeface="Verdana"/>
                <a:ea typeface="Verdana"/>
                <a:cs typeface="Verdana"/>
              </a:rPr>
              <a:t>:  Small decreases in cost can drastically increase your ROI.
</a:t>
            </a:r>
            <a:r>
              <a:rPr lang="en-US" cap="none" sz="1000" b="1" i="0" u="none" baseline="0">
                <a:solidFill>
                  <a:srgbClr val="FF0000"/>
                </a:solidFill>
                <a:latin typeface="Verdana"/>
                <a:ea typeface="Verdana"/>
                <a:cs typeface="Verdana"/>
              </a:rPr>
              <a:t> :: Ramp cost with employees</a:t>
            </a:r>
            <a:r>
              <a:rPr lang="en-US" cap="none" sz="1000" b="0" i="0" u="none" baseline="0">
                <a:solidFill>
                  <a:srgbClr val="FF0000"/>
                </a:solidFill>
                <a:latin typeface="Verdana"/>
                <a:ea typeface="Verdana"/>
                <a:cs typeface="Verdana"/>
              </a:rPr>
              <a:t>:</a:t>
            </a:r>
            <a:r>
              <a:rPr lang="en-US" cap="none" sz="1000" b="0" i="0" u="none" baseline="0">
                <a:latin typeface="Verdana"/>
                <a:ea typeface="Verdana"/>
                <a:cs typeface="Verdana"/>
              </a:rPr>
              <a:t>  Try gradually increasing the costs for training and other 
    areas as employees begin using the technology.
</a:t>
            </a:r>
            <a:r>
              <a:rPr lang="en-US" cap="none" sz="1000" b="1" i="0" u="none" baseline="0">
                <a:solidFill>
                  <a:srgbClr val="FF0000"/>
                </a:solidFill>
                <a:latin typeface="Verdana"/>
                <a:ea typeface="Verdana"/>
                <a:cs typeface="Verdana"/>
              </a:rPr>
              <a:t> ::</a:t>
            </a:r>
            <a:r>
              <a:rPr lang="en-US" cap="none" sz="1000" b="0" i="0" u="none" baseline="0">
                <a:solidFill>
                  <a:srgbClr val="FF0000"/>
                </a:solidFill>
                <a:latin typeface="Verdana"/>
                <a:ea typeface="Verdana"/>
                <a:cs typeface="Verdana"/>
              </a:rPr>
              <a:t> </a:t>
            </a:r>
            <a:r>
              <a:rPr lang="en-US" cap="none" sz="1000" b="1" i="0" u="none" baseline="0">
                <a:solidFill>
                  <a:srgbClr val="FF0000"/>
                </a:solidFill>
                <a:latin typeface="Verdana"/>
                <a:ea typeface="Verdana"/>
                <a:cs typeface="Verdana"/>
              </a:rPr>
              <a:t>Change deployment strategy</a:t>
            </a:r>
            <a:r>
              <a:rPr lang="en-US" cap="none" sz="1000" b="0" i="0" u="none" baseline="0">
                <a:solidFill>
                  <a:srgbClr val="FF0000"/>
                </a:solidFill>
                <a:latin typeface="Verdana"/>
                <a:ea typeface="Verdana"/>
                <a:cs typeface="Verdana"/>
              </a:rPr>
              <a:t>: </a:t>
            </a:r>
            <a:r>
              <a:rPr lang="en-US" cap="none" sz="1000" b="0" i="0" u="none" baseline="0">
                <a:latin typeface="Verdana"/>
                <a:ea typeface="Verdana"/>
                <a:cs typeface="Verdana"/>
              </a:rPr>
              <a:t> Use the technology to support a small, key return group 
    first, or try outsourcing.  The technology can be more broadly deployed later.
</a:t>
            </a:r>
            <a:r>
              <a:rPr lang="en-US" cap="none" sz="1000" b="1" i="0" u="none" baseline="0">
                <a:solidFill>
                  <a:srgbClr val="FF0000"/>
                </a:solidFill>
                <a:latin typeface="Verdana"/>
                <a:ea typeface="Verdana"/>
                <a:cs typeface="Verdana"/>
              </a:rPr>
              <a:t> ::</a:t>
            </a:r>
            <a:r>
              <a:rPr lang="en-US" cap="none" sz="1000" b="0" i="0" u="none" baseline="0">
                <a:solidFill>
                  <a:srgbClr val="FF0000"/>
                </a:solidFill>
                <a:latin typeface="Verdana"/>
                <a:ea typeface="Verdana"/>
                <a:cs typeface="Verdana"/>
              </a:rPr>
              <a:t> </a:t>
            </a:r>
            <a:r>
              <a:rPr lang="en-US" cap="none" sz="1000" b="1" i="0" u="none" baseline="0">
                <a:solidFill>
                  <a:srgbClr val="FF0000"/>
                </a:solidFill>
                <a:latin typeface="Verdana"/>
                <a:ea typeface="Verdana"/>
                <a:cs typeface="Verdana"/>
              </a:rPr>
              <a:t>Re-examine your correction factors</a:t>
            </a:r>
            <a:r>
              <a:rPr lang="en-US" cap="none" sz="1000" b="0" i="0" u="none" baseline="0">
                <a:solidFill>
                  <a:srgbClr val="FF0000"/>
                </a:solidFill>
                <a:latin typeface="Verdana"/>
                <a:ea typeface="Verdana"/>
                <a:cs typeface="Verdana"/>
              </a:rPr>
              <a:t>: </a:t>
            </a:r>
            <a:r>
              <a:rPr lang="en-US" cap="none" sz="1000" b="0" i="0" u="none" baseline="0">
                <a:latin typeface="Verdana"/>
                <a:ea typeface="Verdana"/>
                <a:cs typeface="Verdana"/>
              </a:rPr>
              <a:t> If you've been too conservative in your 
    correction factors and productivity gains estimates, you may be influencing a bad decision.
</a:t>
            </a:r>
          </a:p>
        </xdr:txBody>
      </xdr:sp>
      <xdr:grpSp>
        <xdr:nvGrpSpPr>
          <xdr:cNvPr id="31" name="Group 52"/>
          <xdr:cNvGrpSpPr>
            <a:grpSpLocks/>
          </xdr:cNvGrpSpPr>
        </xdr:nvGrpSpPr>
        <xdr:grpSpPr>
          <a:xfrm>
            <a:off x="9" y="6561"/>
            <a:ext cx="615" cy="47"/>
            <a:chOff x="9" y="6564"/>
            <a:chExt cx="615" cy="47"/>
          </a:xfrm>
          <a:solidFill>
            <a:srgbClr val="FFFFFF"/>
          </a:solidFill>
        </xdr:grpSpPr>
        <xdr:pic>
          <xdr:nvPicPr>
            <xdr:cNvPr id="32" name="Picture 53"/>
            <xdr:cNvPicPr preferRelativeResize="1">
              <a:picLocks noChangeAspect="1"/>
            </xdr:cNvPicPr>
          </xdr:nvPicPr>
          <xdr:blipFill>
            <a:blip r:embed="rId32"/>
            <a:stretch>
              <a:fillRect/>
            </a:stretch>
          </xdr:blipFill>
          <xdr:spPr>
            <a:xfrm>
              <a:off x="9" y="6564"/>
              <a:ext cx="289" cy="47"/>
            </a:xfrm>
            <a:prstGeom prst="rect">
              <a:avLst/>
            </a:prstGeom>
            <a:noFill/>
            <a:ln w="9525" cmpd="sng">
              <a:solidFill>
                <a:srgbClr val="969696"/>
              </a:solidFill>
              <a:headEnd type="none"/>
              <a:tailEnd type="none"/>
            </a:ln>
          </xdr:spPr>
        </xdr:pic>
        <xdr:pic>
          <xdr:nvPicPr>
            <xdr:cNvPr id="33" name="Picture 54"/>
            <xdr:cNvPicPr preferRelativeResize="1">
              <a:picLocks noChangeAspect="1"/>
            </xdr:cNvPicPr>
          </xdr:nvPicPr>
          <xdr:blipFill>
            <a:blip r:embed="rId33"/>
            <a:stretch>
              <a:fillRect/>
            </a:stretch>
          </xdr:blipFill>
          <xdr:spPr>
            <a:xfrm>
              <a:off x="334" y="6564"/>
              <a:ext cx="290" cy="47"/>
            </a:xfrm>
            <a:prstGeom prst="rect">
              <a:avLst/>
            </a:prstGeom>
            <a:noFill/>
            <a:ln w="9525" cmpd="sng">
              <a:solidFill>
                <a:srgbClr val="969696"/>
              </a:solidFill>
              <a:headEnd type="none"/>
              <a:tailEnd type="none"/>
            </a:ln>
          </xdr:spPr>
        </xdr:pic>
        <xdr:sp>
          <xdr:nvSpPr>
            <xdr:cNvPr id="34" name="TextBox 55"/>
            <xdr:cNvSpPr txBox="1">
              <a:spLocks noChangeArrowheads="1"/>
            </xdr:cNvSpPr>
          </xdr:nvSpPr>
          <xdr:spPr>
            <a:xfrm>
              <a:off x="300" y="6580"/>
              <a:ext cx="34" cy="29"/>
            </a:xfrm>
            <a:prstGeom prst="rect">
              <a:avLst/>
            </a:prstGeom>
            <a:noFill/>
            <a:ln w="9525" cmpd="sng">
              <a:noFill/>
            </a:ln>
          </xdr:spPr>
          <xdr:txBody>
            <a:bodyPr vertOverflow="clip" wrap="square"/>
            <a:p>
              <a:pPr algn="ctr">
                <a:defRPr/>
              </a:pPr>
              <a:r>
                <a:rPr lang="en-US" cap="none" sz="900" b="1" i="0" u="none" baseline="0">
                  <a:solidFill>
                    <a:srgbClr val="FF0000"/>
                  </a:solidFill>
                </a:rPr>
                <a:t>vs.</a:t>
              </a:r>
            </a:p>
          </xdr:txBody>
        </xdr:sp>
      </xdr:grpSp>
    </xdr:grpSp>
    <xdr:clientData/>
  </xdr:twoCellAnchor>
  <xdr:twoCellAnchor editAs="oneCell">
    <xdr:from>
      <xdr:col>4</xdr:col>
      <xdr:colOff>762000</xdr:colOff>
      <xdr:row>0</xdr:row>
      <xdr:rowOff>0</xdr:rowOff>
    </xdr:from>
    <xdr:to>
      <xdr:col>5</xdr:col>
      <xdr:colOff>714375</xdr:colOff>
      <xdr:row>1</xdr:row>
      <xdr:rowOff>9525</xdr:rowOff>
    </xdr:to>
    <xdr:pic>
      <xdr:nvPicPr>
        <xdr:cNvPr id="35" name="Picture 57"/>
        <xdr:cNvPicPr preferRelativeResize="1">
          <a:picLocks noChangeAspect="0"/>
        </xdr:cNvPicPr>
      </xdr:nvPicPr>
      <xdr:blipFill>
        <a:blip r:embed="rId31"/>
        <a:stretch>
          <a:fillRect/>
        </a:stretch>
      </xdr:blipFill>
      <xdr:spPr>
        <a:xfrm>
          <a:off x="4219575" y="0"/>
          <a:ext cx="800100" cy="1333500"/>
        </a:xfrm>
        <a:prstGeom prst="rect">
          <a:avLst/>
        </a:prstGeom>
        <a:noFill/>
        <a:ln w="9525" cmpd="sng">
          <a:noFill/>
        </a:ln>
      </xdr:spPr>
    </xdr:pic>
    <xdr:clientData/>
  </xdr:twoCellAnchor>
  <xdr:twoCellAnchor editAs="oneCell">
    <xdr:from>
      <xdr:col>4</xdr:col>
      <xdr:colOff>762000</xdr:colOff>
      <xdr:row>0</xdr:row>
      <xdr:rowOff>0</xdr:rowOff>
    </xdr:from>
    <xdr:to>
      <xdr:col>5</xdr:col>
      <xdr:colOff>714375</xdr:colOff>
      <xdr:row>1</xdr:row>
      <xdr:rowOff>9525</xdr:rowOff>
    </xdr:to>
    <xdr:pic>
      <xdr:nvPicPr>
        <xdr:cNvPr id="36" name="Picture 58"/>
        <xdr:cNvPicPr preferRelativeResize="1">
          <a:picLocks noChangeAspect="0"/>
        </xdr:cNvPicPr>
      </xdr:nvPicPr>
      <xdr:blipFill>
        <a:blip r:embed="rId31"/>
        <a:stretch>
          <a:fillRect/>
        </a:stretch>
      </xdr:blipFill>
      <xdr:spPr>
        <a:xfrm>
          <a:off x="4219575" y="0"/>
          <a:ext cx="800100" cy="1333500"/>
        </a:xfrm>
        <a:prstGeom prst="rect">
          <a:avLst/>
        </a:prstGeom>
        <a:noFill/>
        <a:ln w="9525" cmpd="sng">
          <a:noFill/>
        </a:ln>
      </xdr:spPr>
    </xdr:pic>
    <xdr:clientData/>
  </xdr:twoCellAnchor>
  <xdr:twoCellAnchor editAs="oneCell">
    <xdr:from>
      <xdr:col>4</xdr:col>
      <xdr:colOff>762000</xdr:colOff>
      <xdr:row>0</xdr:row>
      <xdr:rowOff>0</xdr:rowOff>
    </xdr:from>
    <xdr:to>
      <xdr:col>5</xdr:col>
      <xdr:colOff>714375</xdr:colOff>
      <xdr:row>1</xdr:row>
      <xdr:rowOff>9525</xdr:rowOff>
    </xdr:to>
    <xdr:pic>
      <xdr:nvPicPr>
        <xdr:cNvPr id="37" name="Picture 59"/>
        <xdr:cNvPicPr preferRelativeResize="1">
          <a:picLocks noChangeAspect="0"/>
        </xdr:cNvPicPr>
      </xdr:nvPicPr>
      <xdr:blipFill>
        <a:blip r:embed="rId31"/>
        <a:stretch>
          <a:fillRect/>
        </a:stretch>
      </xdr:blipFill>
      <xdr:spPr>
        <a:xfrm>
          <a:off x="4219575" y="0"/>
          <a:ext cx="800100" cy="1333500"/>
        </a:xfrm>
        <a:prstGeom prst="rect">
          <a:avLst/>
        </a:prstGeom>
        <a:noFill/>
        <a:ln w="9525" cmpd="sng">
          <a:noFill/>
        </a:ln>
      </xdr:spPr>
    </xdr:pic>
    <xdr:clientData/>
  </xdr:twoCellAnchor>
  <xdr:twoCellAnchor>
    <xdr:from>
      <xdr:col>1</xdr:col>
      <xdr:colOff>9525</xdr:colOff>
      <xdr:row>1</xdr:row>
      <xdr:rowOff>47625</xdr:rowOff>
    </xdr:from>
    <xdr:to>
      <xdr:col>2</xdr:col>
      <xdr:colOff>828675</xdr:colOff>
      <xdr:row>11</xdr:row>
      <xdr:rowOff>142875</xdr:rowOff>
    </xdr:to>
    <xdr:pic>
      <xdr:nvPicPr>
        <xdr:cNvPr id="38" name="Picture 61"/>
        <xdr:cNvPicPr preferRelativeResize="1">
          <a:picLocks noChangeAspect="1"/>
        </xdr:cNvPicPr>
      </xdr:nvPicPr>
      <xdr:blipFill>
        <a:blip r:embed="rId34"/>
        <a:stretch>
          <a:fillRect/>
        </a:stretch>
      </xdr:blipFill>
      <xdr:spPr>
        <a:xfrm>
          <a:off x="9525" y="1371600"/>
          <a:ext cx="1019175" cy="1485900"/>
        </a:xfrm>
        <a:prstGeom prst="rect">
          <a:avLst/>
        </a:prstGeom>
        <a:noFill/>
        <a:ln w="9525" cmpd="sng">
          <a:noFill/>
        </a:ln>
      </xdr:spPr>
    </xdr:pic>
    <xdr:clientData/>
  </xdr:twoCellAnchor>
  <xdr:twoCellAnchor>
    <xdr:from>
      <xdr:col>2</xdr:col>
      <xdr:colOff>1114425</xdr:colOff>
      <xdr:row>16</xdr:row>
      <xdr:rowOff>104775</xdr:rowOff>
    </xdr:from>
    <xdr:to>
      <xdr:col>7</xdr:col>
      <xdr:colOff>0</xdr:colOff>
      <xdr:row>16</xdr:row>
      <xdr:rowOff>104775</xdr:rowOff>
    </xdr:to>
    <xdr:sp>
      <xdr:nvSpPr>
        <xdr:cNvPr id="39" name="AutoShape 62"/>
        <xdr:cNvSpPr>
          <a:spLocks/>
        </xdr:cNvSpPr>
      </xdr:nvSpPr>
      <xdr:spPr>
        <a:xfrm>
          <a:off x="1314450" y="3629025"/>
          <a:ext cx="46863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1095375</xdr:colOff>
      <xdr:row>48</xdr:row>
      <xdr:rowOff>47625</xdr:rowOff>
    </xdr:from>
    <xdr:to>
      <xdr:col>7</xdr:col>
      <xdr:colOff>0</xdr:colOff>
      <xdr:row>49</xdr:row>
      <xdr:rowOff>9525</xdr:rowOff>
    </xdr:to>
    <xdr:grpSp>
      <xdr:nvGrpSpPr>
        <xdr:cNvPr id="40" name="Group 65"/>
        <xdr:cNvGrpSpPr>
          <a:grpSpLocks/>
        </xdr:cNvGrpSpPr>
      </xdr:nvGrpSpPr>
      <xdr:grpSpPr>
        <a:xfrm>
          <a:off x="1295400" y="8753475"/>
          <a:ext cx="4705350" cy="123825"/>
          <a:chOff x="3780" y="14652"/>
          <a:chExt cx="7200" cy="190"/>
        </a:xfrm>
        <a:solidFill>
          <a:srgbClr val="FFFFFF"/>
        </a:solidFill>
      </xdr:grpSpPr>
      <xdr:sp>
        <xdr:nvSpPr>
          <xdr:cNvPr id="41" name="AutoShape 66"/>
          <xdr:cNvSpPr>
            <a:spLocks/>
          </xdr:cNvSpPr>
        </xdr:nvSpPr>
        <xdr:spPr>
          <a:xfrm>
            <a:off x="3780" y="14652"/>
            <a:ext cx="7200" cy="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AutoShape 67"/>
          <xdr:cNvSpPr>
            <a:spLocks/>
          </xdr:cNvSpPr>
        </xdr:nvSpPr>
        <xdr:spPr>
          <a:xfrm flipV="1">
            <a:off x="3780" y="1465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AutoShape 68"/>
          <xdr:cNvSpPr>
            <a:spLocks/>
          </xdr:cNvSpPr>
        </xdr:nvSpPr>
        <xdr:spPr>
          <a:xfrm flipV="1">
            <a:off x="6300" y="1465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69"/>
          <xdr:cNvSpPr>
            <a:spLocks/>
          </xdr:cNvSpPr>
        </xdr:nvSpPr>
        <xdr:spPr>
          <a:xfrm flipV="1">
            <a:off x="8640" y="1465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70"/>
          <xdr:cNvSpPr>
            <a:spLocks/>
          </xdr:cNvSpPr>
        </xdr:nvSpPr>
        <xdr:spPr>
          <a:xfrm flipV="1">
            <a:off x="10980" y="14662"/>
            <a:ext cx="0" cy="180"/>
          </a:xfrm>
          <a:prstGeom prst="line">
            <a:avLst/>
          </a:prstGeom>
          <a:noFill/>
          <a:ln w="9525"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56</xdr:row>
      <xdr:rowOff>0</xdr:rowOff>
    </xdr:from>
    <xdr:to>
      <xdr:col>6</xdr:col>
      <xdr:colOff>0</xdr:colOff>
      <xdr:row>56</xdr:row>
      <xdr:rowOff>0</xdr:rowOff>
    </xdr:to>
    <xdr:sp>
      <xdr:nvSpPr>
        <xdr:cNvPr id="1" name="Text 1"/>
        <xdr:cNvSpPr txBox="1">
          <a:spLocks noChangeArrowheads="1"/>
        </xdr:cNvSpPr>
      </xdr:nvSpPr>
      <xdr:spPr>
        <a:xfrm>
          <a:off x="142875" y="9848850"/>
          <a:ext cx="5391150" cy="0"/>
        </a:xfrm>
        <a:prstGeom prst="rect">
          <a:avLst/>
        </a:prstGeom>
        <a:solidFill>
          <a:srgbClr val="FFFFFF"/>
        </a:solidFill>
        <a:ln w="1" cmpd="sng">
          <a:noFill/>
        </a:ln>
      </xdr:spPr>
      <xdr:txBody>
        <a:bodyPr vertOverflow="clip" wrap="square"/>
        <a:p>
          <a:pPr algn="l">
            <a:defRPr/>
          </a:pPr>
          <a:r>
            <a:rPr lang="en-US" cap="none" sz="800" b="0" i="0" u="none" baseline="0"/>
            <a:t>* All calculations are based on International Data Corporations independent analysis of the expected costs and benefits associated with the application profiled in the accompanying case.
</a:t>
          </a:r>
        </a:p>
      </xdr:txBody>
    </xdr:sp>
    <xdr:clientData/>
  </xdr:twoCellAnchor>
  <xdr:twoCellAnchor editAs="oneCell">
    <xdr:from>
      <xdr:col>0</xdr:col>
      <xdr:colOff>0</xdr:colOff>
      <xdr:row>0</xdr:row>
      <xdr:rowOff>0</xdr:rowOff>
    </xdr:from>
    <xdr:to>
      <xdr:col>1</xdr:col>
      <xdr:colOff>885825</xdr:colOff>
      <xdr:row>0</xdr:row>
      <xdr:rowOff>1276350</xdr:rowOff>
    </xdr:to>
    <xdr:pic>
      <xdr:nvPicPr>
        <xdr:cNvPr id="2" name="Picture 3">
          <a:hlinkClick r:id="rId3"/>
        </xdr:cNvPr>
        <xdr:cNvPicPr preferRelativeResize="1">
          <a:picLocks noChangeAspect="1"/>
        </xdr:cNvPicPr>
      </xdr:nvPicPr>
      <xdr:blipFill>
        <a:blip r:embed="rId1"/>
        <a:stretch>
          <a:fillRect/>
        </a:stretch>
      </xdr:blipFill>
      <xdr:spPr>
        <a:xfrm>
          <a:off x="0" y="0"/>
          <a:ext cx="1028700" cy="1276350"/>
        </a:xfrm>
        <a:prstGeom prst="rect">
          <a:avLst/>
        </a:prstGeom>
        <a:noFill/>
        <a:ln w="9525" cmpd="sng">
          <a:noFill/>
        </a:ln>
      </xdr:spPr>
    </xdr:pic>
    <xdr:clientData/>
  </xdr:twoCellAnchor>
  <xdr:twoCellAnchor editAs="oneCell">
    <xdr:from>
      <xdr:col>1</xdr:col>
      <xdr:colOff>1666875</xdr:colOff>
      <xdr:row>0</xdr:row>
      <xdr:rowOff>0</xdr:rowOff>
    </xdr:from>
    <xdr:to>
      <xdr:col>2</xdr:col>
      <xdr:colOff>352425</xdr:colOff>
      <xdr:row>0</xdr:row>
      <xdr:rowOff>1304925</xdr:rowOff>
    </xdr:to>
    <xdr:pic>
      <xdr:nvPicPr>
        <xdr:cNvPr id="3" name="Picture 4">
          <a:hlinkClick r:id="rId6"/>
        </xdr:cNvPr>
        <xdr:cNvPicPr preferRelativeResize="1">
          <a:picLocks noChangeAspect="1"/>
        </xdr:cNvPicPr>
      </xdr:nvPicPr>
      <xdr:blipFill>
        <a:blip r:embed="rId4"/>
        <a:stretch>
          <a:fillRect/>
        </a:stretch>
      </xdr:blipFill>
      <xdr:spPr>
        <a:xfrm>
          <a:off x="1809750" y="0"/>
          <a:ext cx="800100" cy="1304925"/>
        </a:xfrm>
        <a:prstGeom prst="rect">
          <a:avLst/>
        </a:prstGeom>
        <a:noFill/>
        <a:ln w="9525" cmpd="sng">
          <a:noFill/>
        </a:ln>
      </xdr:spPr>
    </xdr:pic>
    <xdr:clientData/>
  </xdr:twoCellAnchor>
  <xdr:twoCellAnchor editAs="oneCell">
    <xdr:from>
      <xdr:col>2</xdr:col>
      <xdr:colOff>352425</xdr:colOff>
      <xdr:row>0</xdr:row>
      <xdr:rowOff>0</xdr:rowOff>
    </xdr:from>
    <xdr:to>
      <xdr:col>3</xdr:col>
      <xdr:colOff>342900</xdr:colOff>
      <xdr:row>0</xdr:row>
      <xdr:rowOff>1304925</xdr:rowOff>
    </xdr:to>
    <xdr:pic>
      <xdr:nvPicPr>
        <xdr:cNvPr id="4" name="Picture 5">
          <a:hlinkClick r:id="rId9"/>
        </xdr:cNvPr>
        <xdr:cNvPicPr preferRelativeResize="1">
          <a:picLocks noChangeAspect="1"/>
        </xdr:cNvPicPr>
      </xdr:nvPicPr>
      <xdr:blipFill>
        <a:blip r:embed="rId7"/>
        <a:stretch>
          <a:fillRect/>
        </a:stretch>
      </xdr:blipFill>
      <xdr:spPr>
        <a:xfrm>
          <a:off x="2609850" y="0"/>
          <a:ext cx="809625" cy="1304925"/>
        </a:xfrm>
        <a:prstGeom prst="rect">
          <a:avLst/>
        </a:prstGeom>
        <a:noFill/>
        <a:ln w="9525" cmpd="sng">
          <a:noFill/>
        </a:ln>
      </xdr:spPr>
    </xdr:pic>
    <xdr:clientData/>
  </xdr:twoCellAnchor>
  <xdr:twoCellAnchor editAs="oneCell">
    <xdr:from>
      <xdr:col>4</xdr:col>
      <xdr:colOff>323850</xdr:colOff>
      <xdr:row>0</xdr:row>
      <xdr:rowOff>0</xdr:rowOff>
    </xdr:from>
    <xdr:to>
      <xdr:col>5</xdr:col>
      <xdr:colOff>314325</xdr:colOff>
      <xdr:row>0</xdr:row>
      <xdr:rowOff>1314450</xdr:rowOff>
    </xdr:to>
    <xdr:pic>
      <xdr:nvPicPr>
        <xdr:cNvPr id="5" name="Picture 6">
          <a:hlinkClick r:id="rId12"/>
        </xdr:cNvPr>
        <xdr:cNvPicPr preferRelativeResize="1">
          <a:picLocks noChangeAspect="1"/>
        </xdr:cNvPicPr>
      </xdr:nvPicPr>
      <xdr:blipFill>
        <a:blip r:embed="rId10"/>
        <a:stretch>
          <a:fillRect/>
        </a:stretch>
      </xdr:blipFill>
      <xdr:spPr>
        <a:xfrm>
          <a:off x="4219575" y="0"/>
          <a:ext cx="809625" cy="1314450"/>
        </a:xfrm>
        <a:prstGeom prst="rect">
          <a:avLst/>
        </a:prstGeom>
        <a:noFill/>
        <a:ln w="9525" cmpd="sng">
          <a:noFill/>
        </a:ln>
      </xdr:spPr>
    </xdr:pic>
    <xdr:clientData/>
  </xdr:twoCellAnchor>
  <xdr:twoCellAnchor editAs="oneCell">
    <xdr:from>
      <xdr:col>5</xdr:col>
      <xdr:colOff>314325</xdr:colOff>
      <xdr:row>0</xdr:row>
      <xdr:rowOff>0</xdr:rowOff>
    </xdr:from>
    <xdr:to>
      <xdr:col>6</xdr:col>
      <xdr:colOff>285750</xdr:colOff>
      <xdr:row>0</xdr:row>
      <xdr:rowOff>1314450</xdr:rowOff>
    </xdr:to>
    <xdr:pic>
      <xdr:nvPicPr>
        <xdr:cNvPr id="6" name="Picture 7">
          <a:hlinkClick r:id="rId15"/>
        </xdr:cNvPr>
        <xdr:cNvPicPr preferRelativeResize="1">
          <a:picLocks noChangeAspect="1"/>
        </xdr:cNvPicPr>
      </xdr:nvPicPr>
      <xdr:blipFill>
        <a:blip r:embed="rId13"/>
        <a:stretch>
          <a:fillRect/>
        </a:stretch>
      </xdr:blipFill>
      <xdr:spPr>
        <a:xfrm>
          <a:off x="5029200" y="0"/>
          <a:ext cx="790575" cy="1314450"/>
        </a:xfrm>
        <a:prstGeom prst="rect">
          <a:avLst/>
        </a:prstGeom>
        <a:noFill/>
        <a:ln w="9525" cmpd="sng">
          <a:noFill/>
        </a:ln>
      </xdr:spPr>
    </xdr:pic>
    <xdr:clientData/>
  </xdr:twoCellAnchor>
  <xdr:twoCellAnchor editAs="oneCell">
    <xdr:from>
      <xdr:col>6</xdr:col>
      <xdr:colOff>285750</xdr:colOff>
      <xdr:row>0</xdr:row>
      <xdr:rowOff>19050</xdr:rowOff>
    </xdr:from>
    <xdr:to>
      <xdr:col>7</xdr:col>
      <xdr:colOff>485775</xdr:colOff>
      <xdr:row>0</xdr:row>
      <xdr:rowOff>1276350</xdr:rowOff>
    </xdr:to>
    <xdr:pic>
      <xdr:nvPicPr>
        <xdr:cNvPr id="7" name="Picture 8">
          <a:hlinkClick r:id="rId18"/>
        </xdr:cNvPr>
        <xdr:cNvPicPr preferRelativeResize="1">
          <a:picLocks noChangeAspect="0"/>
        </xdr:cNvPicPr>
      </xdr:nvPicPr>
      <xdr:blipFill>
        <a:blip r:embed="rId16"/>
        <a:stretch>
          <a:fillRect/>
        </a:stretch>
      </xdr:blipFill>
      <xdr:spPr>
        <a:xfrm>
          <a:off x="5819775" y="19050"/>
          <a:ext cx="809625" cy="1257300"/>
        </a:xfrm>
        <a:prstGeom prst="rect">
          <a:avLst/>
        </a:prstGeom>
        <a:noFill/>
        <a:ln w="9525" cmpd="sng">
          <a:noFill/>
        </a:ln>
      </xdr:spPr>
    </xdr:pic>
    <xdr:clientData/>
  </xdr:twoCellAnchor>
  <xdr:twoCellAnchor editAs="oneCell">
    <xdr:from>
      <xdr:col>7</xdr:col>
      <xdr:colOff>485775</xdr:colOff>
      <xdr:row>0</xdr:row>
      <xdr:rowOff>9525</xdr:rowOff>
    </xdr:from>
    <xdr:to>
      <xdr:col>9</xdr:col>
      <xdr:colOff>66675</xdr:colOff>
      <xdr:row>0</xdr:row>
      <xdr:rowOff>1285875</xdr:rowOff>
    </xdr:to>
    <xdr:pic>
      <xdr:nvPicPr>
        <xdr:cNvPr id="8" name="Picture 9">
          <a:hlinkClick r:id="rId21"/>
        </xdr:cNvPr>
        <xdr:cNvPicPr preferRelativeResize="1">
          <a:picLocks noChangeAspect="0"/>
        </xdr:cNvPicPr>
      </xdr:nvPicPr>
      <xdr:blipFill>
        <a:blip r:embed="rId19"/>
        <a:stretch>
          <a:fillRect/>
        </a:stretch>
      </xdr:blipFill>
      <xdr:spPr>
        <a:xfrm>
          <a:off x="6629400" y="9525"/>
          <a:ext cx="800100" cy="1276350"/>
        </a:xfrm>
        <a:prstGeom prst="rect">
          <a:avLst/>
        </a:prstGeom>
        <a:noFill/>
        <a:ln w="9525" cmpd="sng">
          <a:noFill/>
        </a:ln>
      </xdr:spPr>
    </xdr:pic>
    <xdr:clientData/>
  </xdr:twoCellAnchor>
  <xdr:twoCellAnchor editAs="oneCell">
    <xdr:from>
      <xdr:col>1</xdr:col>
      <xdr:colOff>885825</xdr:colOff>
      <xdr:row>0</xdr:row>
      <xdr:rowOff>9525</xdr:rowOff>
    </xdr:from>
    <xdr:to>
      <xdr:col>1</xdr:col>
      <xdr:colOff>1676400</xdr:colOff>
      <xdr:row>0</xdr:row>
      <xdr:rowOff>1323975</xdr:rowOff>
    </xdr:to>
    <xdr:pic>
      <xdr:nvPicPr>
        <xdr:cNvPr id="9" name="Picture 10">
          <a:hlinkClick r:id="rId24"/>
        </xdr:cNvPr>
        <xdr:cNvPicPr preferRelativeResize="1">
          <a:picLocks noChangeAspect="1"/>
        </xdr:cNvPicPr>
      </xdr:nvPicPr>
      <xdr:blipFill>
        <a:blip r:embed="rId22"/>
        <a:stretch>
          <a:fillRect/>
        </a:stretch>
      </xdr:blipFill>
      <xdr:spPr>
        <a:xfrm>
          <a:off x="1028700" y="9525"/>
          <a:ext cx="790575" cy="1314450"/>
        </a:xfrm>
        <a:prstGeom prst="rect">
          <a:avLst/>
        </a:prstGeom>
        <a:noFill/>
        <a:ln w="9525" cmpd="sng">
          <a:noFill/>
        </a:ln>
      </xdr:spPr>
    </xdr:pic>
    <xdr:clientData/>
  </xdr:twoCellAnchor>
  <xdr:twoCellAnchor editAs="oneCell">
    <xdr:from>
      <xdr:col>3</xdr:col>
      <xdr:colOff>333375</xdr:colOff>
      <xdr:row>0</xdr:row>
      <xdr:rowOff>19050</xdr:rowOff>
    </xdr:from>
    <xdr:to>
      <xdr:col>4</xdr:col>
      <xdr:colOff>314325</xdr:colOff>
      <xdr:row>0</xdr:row>
      <xdr:rowOff>1285875</xdr:rowOff>
    </xdr:to>
    <xdr:pic>
      <xdr:nvPicPr>
        <xdr:cNvPr id="10" name="Picture 11"/>
        <xdr:cNvPicPr preferRelativeResize="1">
          <a:picLocks noChangeAspect="0"/>
        </xdr:cNvPicPr>
      </xdr:nvPicPr>
      <xdr:blipFill>
        <a:blip r:embed="rId25"/>
        <a:stretch>
          <a:fillRect/>
        </a:stretch>
      </xdr:blipFill>
      <xdr:spPr>
        <a:xfrm>
          <a:off x="3409950" y="19050"/>
          <a:ext cx="800100" cy="1266825"/>
        </a:xfrm>
        <a:prstGeom prst="rect">
          <a:avLst/>
        </a:prstGeom>
        <a:noFill/>
        <a:ln w="9525" cmpd="sng">
          <a:noFill/>
        </a:ln>
      </xdr:spPr>
    </xdr:pic>
    <xdr:clientData/>
  </xdr:twoCellAnchor>
  <xdr:twoCellAnchor editAs="oneCell">
    <xdr:from>
      <xdr:col>2</xdr:col>
      <xdr:colOff>228600</xdr:colOff>
      <xdr:row>58</xdr:row>
      <xdr:rowOff>66675</xdr:rowOff>
    </xdr:from>
    <xdr:to>
      <xdr:col>3</xdr:col>
      <xdr:colOff>333375</xdr:colOff>
      <xdr:row>61</xdr:row>
      <xdr:rowOff>57150</xdr:rowOff>
    </xdr:to>
    <xdr:pic>
      <xdr:nvPicPr>
        <xdr:cNvPr id="11" name="Picture 12">
          <a:hlinkClick r:id="rId28"/>
        </xdr:cNvPr>
        <xdr:cNvPicPr preferRelativeResize="1">
          <a:picLocks noChangeAspect="1"/>
        </xdr:cNvPicPr>
      </xdr:nvPicPr>
      <xdr:blipFill>
        <a:blip r:embed="rId26"/>
        <a:stretch>
          <a:fillRect/>
        </a:stretch>
      </xdr:blipFill>
      <xdr:spPr>
        <a:xfrm>
          <a:off x="2486025" y="10239375"/>
          <a:ext cx="923925" cy="419100"/>
        </a:xfrm>
        <a:prstGeom prst="rect">
          <a:avLst/>
        </a:prstGeom>
        <a:noFill/>
        <a:ln w="9525" cmpd="sng">
          <a:noFill/>
        </a:ln>
      </xdr:spPr>
    </xdr:pic>
    <xdr:clientData/>
  </xdr:twoCellAnchor>
  <xdr:twoCellAnchor>
    <xdr:from>
      <xdr:col>5</xdr:col>
      <xdr:colOff>200025</xdr:colOff>
      <xdr:row>51</xdr:row>
      <xdr:rowOff>114300</xdr:rowOff>
    </xdr:from>
    <xdr:to>
      <xdr:col>5</xdr:col>
      <xdr:colOff>742950</xdr:colOff>
      <xdr:row>57</xdr:row>
      <xdr:rowOff>19050</xdr:rowOff>
    </xdr:to>
    <xdr:pic>
      <xdr:nvPicPr>
        <xdr:cNvPr id="12" name="Picture 16"/>
        <xdr:cNvPicPr preferRelativeResize="1">
          <a:picLocks noChangeAspect="1"/>
        </xdr:cNvPicPr>
      </xdr:nvPicPr>
      <xdr:blipFill>
        <a:blip r:embed="rId29"/>
        <a:stretch>
          <a:fillRect/>
        </a:stretch>
      </xdr:blipFill>
      <xdr:spPr>
        <a:xfrm>
          <a:off x="4914900" y="9210675"/>
          <a:ext cx="542925" cy="819150"/>
        </a:xfrm>
        <a:prstGeom prst="rect">
          <a:avLst/>
        </a:prstGeom>
        <a:noFill/>
        <a:ln w="9525" cmpd="sng">
          <a:noFill/>
        </a:ln>
      </xdr:spPr>
    </xdr:pic>
    <xdr:clientData/>
  </xdr:twoCellAnchor>
  <xdr:twoCellAnchor>
    <xdr:from>
      <xdr:col>1</xdr:col>
      <xdr:colOff>19050</xdr:colOff>
      <xdr:row>55</xdr:row>
      <xdr:rowOff>38100</xdr:rowOff>
    </xdr:from>
    <xdr:to>
      <xdr:col>4</xdr:col>
      <xdr:colOff>447675</xdr:colOff>
      <xdr:row>57</xdr:row>
      <xdr:rowOff>9525</xdr:rowOff>
    </xdr:to>
    <xdr:sp>
      <xdr:nvSpPr>
        <xdr:cNvPr id="13" name="Text 1"/>
        <xdr:cNvSpPr txBox="1">
          <a:spLocks noChangeArrowheads="1"/>
        </xdr:cNvSpPr>
      </xdr:nvSpPr>
      <xdr:spPr>
        <a:xfrm>
          <a:off x="161925" y="9753600"/>
          <a:ext cx="4181475" cy="266700"/>
        </a:xfrm>
        <a:prstGeom prst="rect">
          <a:avLst/>
        </a:prstGeom>
        <a:solidFill>
          <a:srgbClr val="FFFFFF"/>
        </a:solidFill>
        <a:ln w="1" cmpd="sng">
          <a:noFill/>
        </a:ln>
      </xdr:spPr>
      <xdr:txBody>
        <a:bodyPr vertOverflow="clip" wrap="square"/>
        <a:p>
          <a:pPr algn="l">
            <a:defRPr/>
          </a:pPr>
          <a:r>
            <a:rPr lang="en-US" cap="none" sz="500" b="0" i="0" u="none" baseline="0"/>
            <a:t>Financial modeling tool, format, and methodology copyright Nucleus Research Inc., all rights reserved.  
www.NucleusResearch.com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657225</xdr:colOff>
      <xdr:row>4</xdr:row>
      <xdr:rowOff>85725</xdr:rowOff>
    </xdr:to>
    <xdr:pic>
      <xdr:nvPicPr>
        <xdr:cNvPr id="1" name="Picture 1">
          <a:hlinkClick r:id="rId3"/>
        </xdr:cNvPr>
        <xdr:cNvPicPr preferRelativeResize="1">
          <a:picLocks noChangeAspect="1"/>
        </xdr:cNvPicPr>
      </xdr:nvPicPr>
      <xdr:blipFill>
        <a:blip r:embed="rId1"/>
        <a:stretch>
          <a:fillRect/>
        </a:stretch>
      </xdr:blipFill>
      <xdr:spPr>
        <a:xfrm>
          <a:off x="0" y="0"/>
          <a:ext cx="1028700" cy="1276350"/>
        </a:xfrm>
        <a:prstGeom prst="rect">
          <a:avLst/>
        </a:prstGeom>
        <a:noFill/>
        <a:ln w="9525" cmpd="sng">
          <a:noFill/>
        </a:ln>
      </xdr:spPr>
    </xdr:pic>
    <xdr:clientData/>
  </xdr:twoCellAnchor>
  <xdr:twoCellAnchor editAs="oneCell">
    <xdr:from>
      <xdr:col>3</xdr:col>
      <xdr:colOff>323850</xdr:colOff>
      <xdr:row>0</xdr:row>
      <xdr:rowOff>0</xdr:rowOff>
    </xdr:from>
    <xdr:to>
      <xdr:col>4</xdr:col>
      <xdr:colOff>485775</xdr:colOff>
      <xdr:row>4</xdr:row>
      <xdr:rowOff>114300</xdr:rowOff>
    </xdr:to>
    <xdr:pic>
      <xdr:nvPicPr>
        <xdr:cNvPr id="2" name="Picture 2">
          <a:hlinkClick r:id="rId6"/>
        </xdr:cNvPr>
        <xdr:cNvPicPr preferRelativeResize="1">
          <a:picLocks noChangeAspect="1"/>
        </xdr:cNvPicPr>
      </xdr:nvPicPr>
      <xdr:blipFill>
        <a:blip r:embed="rId4"/>
        <a:stretch>
          <a:fillRect/>
        </a:stretch>
      </xdr:blipFill>
      <xdr:spPr>
        <a:xfrm>
          <a:off x="2609850" y="0"/>
          <a:ext cx="809625" cy="1304925"/>
        </a:xfrm>
        <a:prstGeom prst="rect">
          <a:avLst/>
        </a:prstGeom>
        <a:noFill/>
        <a:ln w="9525" cmpd="sng">
          <a:noFill/>
        </a:ln>
      </xdr:spPr>
    </xdr:pic>
    <xdr:clientData/>
  </xdr:twoCellAnchor>
  <xdr:twoCellAnchor editAs="oneCell">
    <xdr:from>
      <xdr:col>4</xdr:col>
      <xdr:colOff>485775</xdr:colOff>
      <xdr:row>0</xdr:row>
      <xdr:rowOff>0</xdr:rowOff>
    </xdr:from>
    <xdr:to>
      <xdr:col>5</xdr:col>
      <xdr:colOff>638175</xdr:colOff>
      <xdr:row>4</xdr:row>
      <xdr:rowOff>123825</xdr:rowOff>
    </xdr:to>
    <xdr:pic>
      <xdr:nvPicPr>
        <xdr:cNvPr id="3" name="Picture 3">
          <a:hlinkClick r:id="rId9"/>
        </xdr:cNvPr>
        <xdr:cNvPicPr preferRelativeResize="1">
          <a:picLocks noChangeAspect="1"/>
        </xdr:cNvPicPr>
      </xdr:nvPicPr>
      <xdr:blipFill>
        <a:blip r:embed="rId7"/>
        <a:stretch>
          <a:fillRect/>
        </a:stretch>
      </xdr:blipFill>
      <xdr:spPr>
        <a:xfrm>
          <a:off x="3419475" y="0"/>
          <a:ext cx="800100" cy="1314450"/>
        </a:xfrm>
        <a:prstGeom prst="rect">
          <a:avLst/>
        </a:prstGeom>
        <a:noFill/>
        <a:ln w="9525" cmpd="sng">
          <a:noFill/>
        </a:ln>
      </xdr:spPr>
    </xdr:pic>
    <xdr:clientData/>
  </xdr:twoCellAnchor>
  <xdr:twoCellAnchor editAs="oneCell">
    <xdr:from>
      <xdr:col>5</xdr:col>
      <xdr:colOff>638175</xdr:colOff>
      <xdr:row>0</xdr:row>
      <xdr:rowOff>0</xdr:rowOff>
    </xdr:from>
    <xdr:to>
      <xdr:col>7</xdr:col>
      <xdr:colOff>152400</xdr:colOff>
      <xdr:row>4</xdr:row>
      <xdr:rowOff>123825</xdr:rowOff>
    </xdr:to>
    <xdr:pic>
      <xdr:nvPicPr>
        <xdr:cNvPr id="4" name="Picture 4">
          <a:hlinkClick r:id="rId12"/>
        </xdr:cNvPr>
        <xdr:cNvPicPr preferRelativeResize="1">
          <a:picLocks noChangeAspect="1"/>
        </xdr:cNvPicPr>
      </xdr:nvPicPr>
      <xdr:blipFill>
        <a:blip r:embed="rId10"/>
        <a:stretch>
          <a:fillRect/>
        </a:stretch>
      </xdr:blipFill>
      <xdr:spPr>
        <a:xfrm>
          <a:off x="4219575" y="0"/>
          <a:ext cx="809625" cy="1314450"/>
        </a:xfrm>
        <a:prstGeom prst="rect">
          <a:avLst/>
        </a:prstGeom>
        <a:noFill/>
        <a:ln w="9525" cmpd="sng">
          <a:noFill/>
        </a:ln>
      </xdr:spPr>
    </xdr:pic>
    <xdr:clientData/>
  </xdr:twoCellAnchor>
  <xdr:twoCellAnchor editAs="oneCell">
    <xdr:from>
      <xdr:col>7</xdr:col>
      <xdr:colOff>152400</xdr:colOff>
      <xdr:row>0</xdr:row>
      <xdr:rowOff>0</xdr:rowOff>
    </xdr:from>
    <xdr:to>
      <xdr:col>8</xdr:col>
      <xdr:colOff>295275</xdr:colOff>
      <xdr:row>4</xdr:row>
      <xdr:rowOff>123825</xdr:rowOff>
    </xdr:to>
    <xdr:pic>
      <xdr:nvPicPr>
        <xdr:cNvPr id="5" name="Picture 5">
          <a:hlinkClick r:id="rId15"/>
        </xdr:cNvPr>
        <xdr:cNvPicPr preferRelativeResize="1">
          <a:picLocks noChangeAspect="1"/>
        </xdr:cNvPicPr>
      </xdr:nvPicPr>
      <xdr:blipFill>
        <a:blip r:embed="rId13"/>
        <a:stretch>
          <a:fillRect/>
        </a:stretch>
      </xdr:blipFill>
      <xdr:spPr>
        <a:xfrm>
          <a:off x="5029200" y="0"/>
          <a:ext cx="790575" cy="1314450"/>
        </a:xfrm>
        <a:prstGeom prst="rect">
          <a:avLst/>
        </a:prstGeom>
        <a:noFill/>
        <a:ln w="9525" cmpd="sng">
          <a:noFill/>
        </a:ln>
      </xdr:spPr>
    </xdr:pic>
    <xdr:clientData/>
  </xdr:twoCellAnchor>
  <xdr:twoCellAnchor editAs="oneCell">
    <xdr:from>
      <xdr:col>8</xdr:col>
      <xdr:colOff>295275</xdr:colOff>
      <xdr:row>0</xdr:row>
      <xdr:rowOff>19050</xdr:rowOff>
    </xdr:from>
    <xdr:to>
      <xdr:col>9</xdr:col>
      <xdr:colOff>495300</xdr:colOff>
      <xdr:row>4</xdr:row>
      <xdr:rowOff>85725</xdr:rowOff>
    </xdr:to>
    <xdr:pic>
      <xdr:nvPicPr>
        <xdr:cNvPr id="6" name="Picture 6">
          <a:hlinkClick r:id="rId18"/>
        </xdr:cNvPr>
        <xdr:cNvPicPr preferRelativeResize="1">
          <a:picLocks noChangeAspect="0"/>
        </xdr:cNvPicPr>
      </xdr:nvPicPr>
      <xdr:blipFill>
        <a:blip r:embed="rId16"/>
        <a:stretch>
          <a:fillRect/>
        </a:stretch>
      </xdr:blipFill>
      <xdr:spPr>
        <a:xfrm>
          <a:off x="5819775" y="19050"/>
          <a:ext cx="809625" cy="1257300"/>
        </a:xfrm>
        <a:prstGeom prst="rect">
          <a:avLst/>
        </a:prstGeom>
        <a:noFill/>
        <a:ln w="9525" cmpd="sng">
          <a:noFill/>
        </a:ln>
      </xdr:spPr>
    </xdr:pic>
    <xdr:clientData/>
  </xdr:twoCellAnchor>
  <xdr:twoCellAnchor editAs="oneCell">
    <xdr:from>
      <xdr:col>9</xdr:col>
      <xdr:colOff>495300</xdr:colOff>
      <xdr:row>0</xdr:row>
      <xdr:rowOff>9525</xdr:rowOff>
    </xdr:from>
    <xdr:to>
      <xdr:col>11</xdr:col>
      <xdr:colOff>76200</xdr:colOff>
      <xdr:row>4</xdr:row>
      <xdr:rowOff>95250</xdr:rowOff>
    </xdr:to>
    <xdr:pic>
      <xdr:nvPicPr>
        <xdr:cNvPr id="7" name="Picture 7">
          <a:hlinkClick r:id="rId21"/>
        </xdr:cNvPr>
        <xdr:cNvPicPr preferRelativeResize="1">
          <a:picLocks noChangeAspect="0"/>
        </xdr:cNvPicPr>
      </xdr:nvPicPr>
      <xdr:blipFill>
        <a:blip r:embed="rId19"/>
        <a:stretch>
          <a:fillRect/>
        </a:stretch>
      </xdr:blipFill>
      <xdr:spPr>
        <a:xfrm>
          <a:off x="6629400" y="9525"/>
          <a:ext cx="800100" cy="1276350"/>
        </a:xfrm>
        <a:prstGeom prst="rect">
          <a:avLst/>
        </a:prstGeom>
        <a:noFill/>
        <a:ln w="9525" cmpd="sng">
          <a:noFill/>
        </a:ln>
      </xdr:spPr>
    </xdr:pic>
    <xdr:clientData/>
  </xdr:twoCellAnchor>
  <xdr:twoCellAnchor editAs="oneCell">
    <xdr:from>
      <xdr:col>2</xdr:col>
      <xdr:colOff>657225</xdr:colOff>
      <xdr:row>0</xdr:row>
      <xdr:rowOff>9525</xdr:rowOff>
    </xdr:from>
    <xdr:to>
      <xdr:col>2</xdr:col>
      <xdr:colOff>1447800</xdr:colOff>
      <xdr:row>5</xdr:row>
      <xdr:rowOff>0</xdr:rowOff>
    </xdr:to>
    <xdr:pic>
      <xdr:nvPicPr>
        <xdr:cNvPr id="8" name="Picture 8">
          <a:hlinkClick r:id="rId24"/>
        </xdr:cNvPr>
        <xdr:cNvPicPr preferRelativeResize="1">
          <a:picLocks noChangeAspect="1"/>
        </xdr:cNvPicPr>
      </xdr:nvPicPr>
      <xdr:blipFill>
        <a:blip r:embed="rId22"/>
        <a:stretch>
          <a:fillRect/>
        </a:stretch>
      </xdr:blipFill>
      <xdr:spPr>
        <a:xfrm>
          <a:off x="1028700" y="9525"/>
          <a:ext cx="790575" cy="1314450"/>
        </a:xfrm>
        <a:prstGeom prst="rect">
          <a:avLst/>
        </a:prstGeom>
        <a:noFill/>
        <a:ln w="9525" cmpd="sng">
          <a:noFill/>
        </a:ln>
      </xdr:spPr>
    </xdr:pic>
    <xdr:clientData/>
  </xdr:twoCellAnchor>
  <xdr:twoCellAnchor editAs="oneCell">
    <xdr:from>
      <xdr:col>2</xdr:col>
      <xdr:colOff>1438275</xdr:colOff>
      <xdr:row>0</xdr:row>
      <xdr:rowOff>0</xdr:rowOff>
    </xdr:from>
    <xdr:to>
      <xdr:col>3</xdr:col>
      <xdr:colOff>323850</xdr:colOff>
      <xdr:row>4</xdr:row>
      <xdr:rowOff>123825</xdr:rowOff>
    </xdr:to>
    <xdr:pic>
      <xdr:nvPicPr>
        <xdr:cNvPr id="9" name="Picture 9">
          <a:hlinkClick r:id="rId27"/>
        </xdr:cNvPr>
        <xdr:cNvPicPr preferRelativeResize="1">
          <a:picLocks noChangeAspect="1"/>
        </xdr:cNvPicPr>
      </xdr:nvPicPr>
      <xdr:blipFill>
        <a:blip r:embed="rId25"/>
        <a:stretch>
          <a:fillRect/>
        </a:stretch>
      </xdr:blipFill>
      <xdr:spPr>
        <a:xfrm>
          <a:off x="1809750" y="0"/>
          <a:ext cx="800100" cy="1314450"/>
        </a:xfrm>
        <a:prstGeom prst="rect">
          <a:avLst/>
        </a:prstGeom>
        <a:noFill/>
        <a:ln w="9525" cmpd="sng">
          <a:noFill/>
        </a:ln>
      </xdr:spPr>
    </xdr:pic>
    <xdr:clientData/>
  </xdr:twoCellAnchor>
  <xdr:twoCellAnchor editAs="oneCell">
    <xdr:from>
      <xdr:col>3</xdr:col>
      <xdr:colOff>238125</xdr:colOff>
      <xdr:row>176</xdr:row>
      <xdr:rowOff>85725</xdr:rowOff>
    </xdr:from>
    <xdr:to>
      <xdr:col>4</xdr:col>
      <xdr:colOff>504825</xdr:colOff>
      <xdr:row>179</xdr:row>
      <xdr:rowOff>76200</xdr:rowOff>
    </xdr:to>
    <xdr:pic>
      <xdr:nvPicPr>
        <xdr:cNvPr id="10" name="Picture 10">
          <a:hlinkClick r:id="rId30"/>
        </xdr:cNvPr>
        <xdr:cNvPicPr preferRelativeResize="1">
          <a:picLocks noChangeAspect="1"/>
        </xdr:cNvPicPr>
      </xdr:nvPicPr>
      <xdr:blipFill>
        <a:blip r:embed="rId28"/>
        <a:stretch>
          <a:fillRect/>
        </a:stretch>
      </xdr:blipFill>
      <xdr:spPr>
        <a:xfrm>
          <a:off x="2524125" y="24879300"/>
          <a:ext cx="914400" cy="390525"/>
        </a:xfrm>
        <a:prstGeom prst="rect">
          <a:avLst/>
        </a:prstGeom>
        <a:noFill/>
        <a:ln w="9525" cmpd="sng">
          <a:noFill/>
        </a:ln>
      </xdr:spPr>
    </xdr:pic>
    <xdr:clientData/>
  </xdr:twoCellAnchor>
  <xdr:oneCellAnchor>
    <xdr:from>
      <xdr:col>1</xdr:col>
      <xdr:colOff>0</xdr:colOff>
      <xdr:row>6</xdr:row>
      <xdr:rowOff>66675</xdr:rowOff>
    </xdr:from>
    <xdr:ext cx="5362575" cy="314325"/>
    <xdr:sp>
      <xdr:nvSpPr>
        <xdr:cNvPr id="11" name="TextBox 11"/>
        <xdr:cNvSpPr txBox="1">
          <a:spLocks noChangeArrowheads="1"/>
        </xdr:cNvSpPr>
      </xdr:nvSpPr>
      <xdr:spPr>
        <a:xfrm>
          <a:off x="142875" y="1571625"/>
          <a:ext cx="5362575" cy="314325"/>
        </a:xfrm>
        <a:prstGeom prst="rect">
          <a:avLst/>
        </a:prstGeom>
        <a:noFill/>
        <a:ln w="9525" cmpd="sng">
          <a:noFill/>
        </a:ln>
      </xdr:spPr>
      <xdr:txBody>
        <a:bodyPr vertOverflow="clip" wrap="square"/>
        <a:p>
          <a:pPr algn="l">
            <a:defRPr/>
          </a:pPr>
          <a:r>
            <a:rPr lang="en-US" cap="none" sz="800" b="0" i="0" u="none" baseline="0"/>
            <a:t>In this section, enter the basic information about your content management project and the assumptions about the tax rate and discount rate.</a:t>
          </a:r>
        </a:p>
      </xdr:txBody>
    </xdr:sp>
    <xdr:clientData/>
  </xdr:oneCellAnchor>
  <xdr:oneCellAnchor>
    <xdr:from>
      <xdr:col>1</xdr:col>
      <xdr:colOff>0</xdr:colOff>
      <xdr:row>45</xdr:row>
      <xdr:rowOff>85725</xdr:rowOff>
    </xdr:from>
    <xdr:ext cx="5372100" cy="942975"/>
    <xdr:sp>
      <xdr:nvSpPr>
        <xdr:cNvPr id="12" name="TextBox 19"/>
        <xdr:cNvSpPr txBox="1">
          <a:spLocks noChangeArrowheads="1"/>
        </xdr:cNvSpPr>
      </xdr:nvSpPr>
      <xdr:spPr>
        <a:xfrm>
          <a:off x="142875" y="7258050"/>
          <a:ext cx="5372100" cy="942975"/>
        </a:xfrm>
        <a:prstGeom prst="rect">
          <a:avLst/>
        </a:prstGeom>
        <a:noFill/>
        <a:ln w="9525" cmpd="sng">
          <a:noFill/>
        </a:ln>
      </xdr:spPr>
      <xdr:txBody>
        <a:bodyPr vertOverflow="clip" wrap="square"/>
        <a:p>
          <a:pPr algn="l">
            <a:defRPr/>
          </a:pPr>
          <a:r>
            <a:rPr lang="en-US" cap="none" sz="800" b="0" i="0" u="none" baseline="0"/>
            <a:t>In the following sections, enter the actual and expected costs associated with the purchase and deployment of your content management project indicated above.  Add customized cost itemizations in the 'Other' rows, or by overwriting existing lines.
This tool provides six major headings for recording your project's costs:  'Software', 'Hardware', 'Consulting', 'Personnel', 'Training', and 'Other'.</a:t>
          </a:r>
        </a:p>
      </xdr:txBody>
    </xdr:sp>
    <xdr:clientData/>
  </xdr:oneCellAnchor>
  <xdr:oneCellAnchor>
    <xdr:from>
      <xdr:col>1</xdr:col>
      <xdr:colOff>9525</xdr:colOff>
      <xdr:row>54</xdr:row>
      <xdr:rowOff>123825</xdr:rowOff>
    </xdr:from>
    <xdr:ext cx="5362575" cy="561975"/>
    <xdr:sp>
      <xdr:nvSpPr>
        <xdr:cNvPr id="13" name="TextBox 20"/>
        <xdr:cNvSpPr txBox="1">
          <a:spLocks noChangeArrowheads="1"/>
        </xdr:cNvSpPr>
      </xdr:nvSpPr>
      <xdr:spPr>
        <a:xfrm>
          <a:off x="152400" y="8496300"/>
          <a:ext cx="5362575" cy="561975"/>
        </a:xfrm>
        <a:prstGeom prst="rect">
          <a:avLst/>
        </a:prstGeom>
        <a:noFill/>
        <a:ln w="9525" cmpd="sng">
          <a:noFill/>
        </a:ln>
      </xdr:spPr>
      <xdr:txBody>
        <a:bodyPr vertOverflow="clip" wrap="square"/>
        <a:p>
          <a:pPr algn="l">
            <a:defRPr/>
          </a:pPr>
          <a:r>
            <a:rPr lang="en-US" cap="none" sz="800" b="0" i="0" u="none" baseline="0"/>
            <a:t>In the following two tables, please enter all of the software costs associated with your content management project.  If you plan to expense these costs, place them in the first table; any software costs you plan to depreciate should be recorded in the second table. </a:t>
          </a:r>
        </a:p>
      </xdr:txBody>
    </xdr:sp>
    <xdr:clientData/>
  </xdr:oneCellAnchor>
  <xdr:oneCellAnchor>
    <xdr:from>
      <xdr:col>0</xdr:col>
      <xdr:colOff>133350</xdr:colOff>
      <xdr:row>84</xdr:row>
      <xdr:rowOff>9525</xdr:rowOff>
    </xdr:from>
    <xdr:ext cx="5381625" cy="561975"/>
    <xdr:sp>
      <xdr:nvSpPr>
        <xdr:cNvPr id="14" name="TextBox 25"/>
        <xdr:cNvSpPr txBox="1">
          <a:spLocks noChangeArrowheads="1"/>
        </xdr:cNvSpPr>
      </xdr:nvSpPr>
      <xdr:spPr>
        <a:xfrm>
          <a:off x="133350" y="12420600"/>
          <a:ext cx="5381625" cy="561975"/>
        </a:xfrm>
        <a:prstGeom prst="rect">
          <a:avLst/>
        </a:prstGeom>
        <a:noFill/>
        <a:ln w="9525" cmpd="sng">
          <a:noFill/>
        </a:ln>
      </xdr:spPr>
      <xdr:txBody>
        <a:bodyPr vertOverflow="clip" wrap="square"/>
        <a:p>
          <a:pPr algn="l">
            <a:defRPr/>
          </a:pPr>
          <a:r>
            <a:rPr lang="en-US" cap="none" sz="800" b="0" i="0" u="none" baseline="0"/>
            <a:t>In the following two tables, please enter all of the hardware costs associated with your content management project.  If you plan to expense these costs, place them in the first table; any hardware costs you plan to depreciate should be recorded in the second table. </a:t>
          </a:r>
        </a:p>
      </xdr:txBody>
    </xdr:sp>
    <xdr:clientData/>
  </xdr:oneCellAnchor>
  <xdr:oneCellAnchor>
    <xdr:from>
      <xdr:col>1</xdr:col>
      <xdr:colOff>9525</xdr:colOff>
      <xdr:row>113</xdr:row>
      <xdr:rowOff>38100</xdr:rowOff>
    </xdr:from>
    <xdr:ext cx="5362575" cy="409575"/>
    <xdr:sp>
      <xdr:nvSpPr>
        <xdr:cNvPr id="15" name="TextBox 29"/>
        <xdr:cNvSpPr txBox="1">
          <a:spLocks noChangeArrowheads="1"/>
        </xdr:cNvSpPr>
      </xdr:nvSpPr>
      <xdr:spPr>
        <a:xfrm>
          <a:off x="152400" y="16354425"/>
          <a:ext cx="5362575" cy="409575"/>
        </a:xfrm>
        <a:prstGeom prst="rect">
          <a:avLst/>
        </a:prstGeom>
        <a:noFill/>
        <a:ln w="9525" cmpd="sng">
          <a:noFill/>
        </a:ln>
      </xdr:spPr>
      <xdr:txBody>
        <a:bodyPr vertOverflow="clip" wrap="square"/>
        <a:p>
          <a:pPr algn="l">
            <a:defRPr/>
          </a:pPr>
          <a:r>
            <a:rPr lang="en-US" cap="none" sz="800" b="0" i="0" u="none" baseline="0"/>
            <a:t>In the following table, please enter all of the consulting costs associated with your content management project.  This category includes both internal consulting and outside contractors.</a:t>
          </a:r>
        </a:p>
      </xdr:txBody>
    </xdr:sp>
    <xdr:clientData/>
  </xdr:oneCellAnchor>
  <xdr:oneCellAnchor>
    <xdr:from>
      <xdr:col>1</xdr:col>
      <xdr:colOff>0</xdr:colOff>
      <xdr:row>129</xdr:row>
      <xdr:rowOff>28575</xdr:rowOff>
    </xdr:from>
    <xdr:ext cx="5343525" cy="542925"/>
    <xdr:sp>
      <xdr:nvSpPr>
        <xdr:cNvPr id="16" name="TextBox 31"/>
        <xdr:cNvSpPr txBox="1">
          <a:spLocks noChangeArrowheads="1"/>
        </xdr:cNvSpPr>
      </xdr:nvSpPr>
      <xdr:spPr>
        <a:xfrm>
          <a:off x="142875" y="18497550"/>
          <a:ext cx="5343525" cy="542925"/>
        </a:xfrm>
        <a:prstGeom prst="rect">
          <a:avLst/>
        </a:prstGeom>
        <a:noFill/>
        <a:ln w="9525" cmpd="sng">
          <a:noFill/>
        </a:ln>
      </xdr:spPr>
      <xdr:txBody>
        <a:bodyPr vertOverflow="clip" wrap="square"/>
        <a:p>
          <a:pPr algn="l">
            <a:defRPr/>
          </a:pPr>
          <a:r>
            <a:rPr lang="en-US" cap="none" sz="800" b="0" i="0" u="none" baseline="0"/>
            <a:t>In the following table, please enter all of the personnel costs you plan to incur from your content management project.  Most likely, your personnel costs will vary depending upon whether they are upfront or ongoing needs; subheadings are provided to highlight this distinction.</a:t>
          </a:r>
        </a:p>
      </xdr:txBody>
    </xdr:sp>
    <xdr:clientData/>
  </xdr:oneCellAnchor>
  <xdr:oneCellAnchor>
    <xdr:from>
      <xdr:col>1</xdr:col>
      <xdr:colOff>0</xdr:colOff>
      <xdr:row>151</xdr:row>
      <xdr:rowOff>28575</xdr:rowOff>
    </xdr:from>
    <xdr:ext cx="5467350" cy="590550"/>
    <xdr:sp>
      <xdr:nvSpPr>
        <xdr:cNvPr id="17" name="TextBox 33"/>
        <xdr:cNvSpPr txBox="1">
          <a:spLocks noChangeArrowheads="1"/>
        </xdr:cNvSpPr>
      </xdr:nvSpPr>
      <xdr:spPr>
        <a:xfrm>
          <a:off x="142875" y="21450300"/>
          <a:ext cx="5467350" cy="590550"/>
        </a:xfrm>
        <a:prstGeom prst="rect">
          <a:avLst/>
        </a:prstGeom>
        <a:noFill/>
        <a:ln w="9525" cmpd="sng">
          <a:noFill/>
        </a:ln>
      </xdr:spPr>
      <xdr:txBody>
        <a:bodyPr vertOverflow="clip" wrap="square"/>
        <a:p>
          <a:pPr algn="l">
            <a:defRPr/>
          </a:pPr>
          <a:r>
            <a:rPr lang="en-US" cap="none" sz="800" b="0" i="0" u="none" baseline="0"/>
            <a:t>In the following table, please enter all of the training costs you are likely to sustain from your content management project.   Typically, some training investment should be planned in order to support ongoing competency and new phases of the project.</a:t>
          </a:r>
        </a:p>
      </xdr:txBody>
    </xdr:sp>
    <xdr:clientData/>
  </xdr:oneCellAnchor>
  <xdr:oneCellAnchor>
    <xdr:from>
      <xdr:col>1</xdr:col>
      <xdr:colOff>9525</xdr:colOff>
      <xdr:row>166</xdr:row>
      <xdr:rowOff>28575</xdr:rowOff>
    </xdr:from>
    <xdr:ext cx="5362575" cy="457200"/>
    <xdr:sp>
      <xdr:nvSpPr>
        <xdr:cNvPr id="18" name="TextBox 35"/>
        <xdr:cNvSpPr txBox="1">
          <a:spLocks noChangeArrowheads="1"/>
        </xdr:cNvSpPr>
      </xdr:nvSpPr>
      <xdr:spPr>
        <a:xfrm>
          <a:off x="152400" y="23469600"/>
          <a:ext cx="5362575" cy="457200"/>
        </a:xfrm>
        <a:prstGeom prst="rect">
          <a:avLst/>
        </a:prstGeom>
        <a:noFill/>
        <a:ln w="9525" cmpd="sng">
          <a:noFill/>
        </a:ln>
      </xdr:spPr>
      <xdr:txBody>
        <a:bodyPr vertOverflow="clip" wrap="square"/>
        <a:p>
          <a:pPr algn="l">
            <a:defRPr/>
          </a:pPr>
          <a:r>
            <a:rPr lang="en-US" cap="none" sz="800" b="0" i="0" u="none" baseline="0"/>
            <a:t>In this table, enter any other projects costs that you have not already taken into account.  Use the headings as guidelines, or enter custom text to suit your project's needs.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657225</xdr:colOff>
      <xdr:row>4</xdr:row>
      <xdr:rowOff>85725</xdr:rowOff>
    </xdr:to>
    <xdr:pic>
      <xdr:nvPicPr>
        <xdr:cNvPr id="1" name="Picture 7">
          <a:hlinkClick r:id="rId3"/>
        </xdr:cNvPr>
        <xdr:cNvPicPr preferRelativeResize="1">
          <a:picLocks noChangeAspect="1"/>
        </xdr:cNvPicPr>
      </xdr:nvPicPr>
      <xdr:blipFill>
        <a:blip r:embed="rId1"/>
        <a:stretch>
          <a:fillRect/>
        </a:stretch>
      </xdr:blipFill>
      <xdr:spPr>
        <a:xfrm>
          <a:off x="0" y="0"/>
          <a:ext cx="1028700" cy="1276350"/>
        </a:xfrm>
        <a:prstGeom prst="rect">
          <a:avLst/>
        </a:prstGeom>
        <a:noFill/>
        <a:ln w="9525" cmpd="sng">
          <a:noFill/>
        </a:ln>
      </xdr:spPr>
    </xdr:pic>
    <xdr:clientData/>
  </xdr:twoCellAnchor>
  <xdr:twoCellAnchor editAs="oneCell">
    <xdr:from>
      <xdr:col>2</xdr:col>
      <xdr:colOff>1438275</xdr:colOff>
      <xdr:row>0</xdr:row>
      <xdr:rowOff>0</xdr:rowOff>
    </xdr:from>
    <xdr:to>
      <xdr:col>3</xdr:col>
      <xdr:colOff>323850</xdr:colOff>
      <xdr:row>4</xdr:row>
      <xdr:rowOff>114300</xdr:rowOff>
    </xdr:to>
    <xdr:pic>
      <xdr:nvPicPr>
        <xdr:cNvPr id="2" name="Picture 8">
          <a:hlinkClick r:id="rId6"/>
        </xdr:cNvPr>
        <xdr:cNvPicPr preferRelativeResize="1">
          <a:picLocks noChangeAspect="1"/>
        </xdr:cNvPicPr>
      </xdr:nvPicPr>
      <xdr:blipFill>
        <a:blip r:embed="rId4"/>
        <a:stretch>
          <a:fillRect/>
        </a:stretch>
      </xdr:blipFill>
      <xdr:spPr>
        <a:xfrm>
          <a:off x="1809750" y="0"/>
          <a:ext cx="800100" cy="1304925"/>
        </a:xfrm>
        <a:prstGeom prst="rect">
          <a:avLst/>
        </a:prstGeom>
        <a:noFill/>
        <a:ln w="9525" cmpd="sng">
          <a:noFill/>
        </a:ln>
      </xdr:spPr>
    </xdr:pic>
    <xdr:clientData/>
  </xdr:twoCellAnchor>
  <xdr:twoCellAnchor editAs="oneCell">
    <xdr:from>
      <xdr:col>4</xdr:col>
      <xdr:colOff>485775</xdr:colOff>
      <xdr:row>0</xdr:row>
      <xdr:rowOff>0</xdr:rowOff>
    </xdr:from>
    <xdr:to>
      <xdr:col>5</xdr:col>
      <xdr:colOff>638175</xdr:colOff>
      <xdr:row>4</xdr:row>
      <xdr:rowOff>123825</xdr:rowOff>
    </xdr:to>
    <xdr:pic>
      <xdr:nvPicPr>
        <xdr:cNvPr id="3" name="Picture 9">
          <a:hlinkClick r:id="rId9"/>
        </xdr:cNvPr>
        <xdr:cNvPicPr preferRelativeResize="1">
          <a:picLocks noChangeAspect="1"/>
        </xdr:cNvPicPr>
      </xdr:nvPicPr>
      <xdr:blipFill>
        <a:blip r:embed="rId7"/>
        <a:stretch>
          <a:fillRect/>
        </a:stretch>
      </xdr:blipFill>
      <xdr:spPr>
        <a:xfrm>
          <a:off x="3419475" y="0"/>
          <a:ext cx="800100" cy="1314450"/>
        </a:xfrm>
        <a:prstGeom prst="rect">
          <a:avLst/>
        </a:prstGeom>
        <a:noFill/>
        <a:ln w="9525" cmpd="sng">
          <a:noFill/>
        </a:ln>
      </xdr:spPr>
    </xdr:pic>
    <xdr:clientData/>
  </xdr:twoCellAnchor>
  <xdr:twoCellAnchor editAs="oneCell">
    <xdr:from>
      <xdr:col>5</xdr:col>
      <xdr:colOff>638175</xdr:colOff>
      <xdr:row>0</xdr:row>
      <xdr:rowOff>0</xdr:rowOff>
    </xdr:from>
    <xdr:to>
      <xdr:col>7</xdr:col>
      <xdr:colOff>152400</xdr:colOff>
      <xdr:row>4</xdr:row>
      <xdr:rowOff>123825</xdr:rowOff>
    </xdr:to>
    <xdr:pic>
      <xdr:nvPicPr>
        <xdr:cNvPr id="4" name="Picture 10">
          <a:hlinkClick r:id="rId12"/>
        </xdr:cNvPr>
        <xdr:cNvPicPr preferRelativeResize="1">
          <a:picLocks noChangeAspect="1"/>
        </xdr:cNvPicPr>
      </xdr:nvPicPr>
      <xdr:blipFill>
        <a:blip r:embed="rId10"/>
        <a:stretch>
          <a:fillRect/>
        </a:stretch>
      </xdr:blipFill>
      <xdr:spPr>
        <a:xfrm>
          <a:off x="4219575" y="0"/>
          <a:ext cx="809625" cy="1314450"/>
        </a:xfrm>
        <a:prstGeom prst="rect">
          <a:avLst/>
        </a:prstGeom>
        <a:noFill/>
        <a:ln w="9525" cmpd="sng">
          <a:noFill/>
        </a:ln>
      </xdr:spPr>
    </xdr:pic>
    <xdr:clientData/>
  </xdr:twoCellAnchor>
  <xdr:twoCellAnchor editAs="oneCell">
    <xdr:from>
      <xdr:col>7</xdr:col>
      <xdr:colOff>152400</xdr:colOff>
      <xdr:row>0</xdr:row>
      <xdr:rowOff>0</xdr:rowOff>
    </xdr:from>
    <xdr:to>
      <xdr:col>8</xdr:col>
      <xdr:colOff>295275</xdr:colOff>
      <xdr:row>4</xdr:row>
      <xdr:rowOff>123825</xdr:rowOff>
    </xdr:to>
    <xdr:pic>
      <xdr:nvPicPr>
        <xdr:cNvPr id="5" name="Picture 11">
          <a:hlinkClick r:id="rId15"/>
        </xdr:cNvPr>
        <xdr:cNvPicPr preferRelativeResize="1">
          <a:picLocks noChangeAspect="1"/>
        </xdr:cNvPicPr>
      </xdr:nvPicPr>
      <xdr:blipFill>
        <a:blip r:embed="rId13"/>
        <a:stretch>
          <a:fillRect/>
        </a:stretch>
      </xdr:blipFill>
      <xdr:spPr>
        <a:xfrm>
          <a:off x="5029200" y="0"/>
          <a:ext cx="790575" cy="1314450"/>
        </a:xfrm>
        <a:prstGeom prst="rect">
          <a:avLst/>
        </a:prstGeom>
        <a:noFill/>
        <a:ln w="9525" cmpd="sng">
          <a:noFill/>
        </a:ln>
      </xdr:spPr>
    </xdr:pic>
    <xdr:clientData/>
  </xdr:twoCellAnchor>
  <xdr:twoCellAnchor editAs="oneCell">
    <xdr:from>
      <xdr:col>8</xdr:col>
      <xdr:colOff>295275</xdr:colOff>
      <xdr:row>0</xdr:row>
      <xdr:rowOff>19050</xdr:rowOff>
    </xdr:from>
    <xdr:to>
      <xdr:col>9</xdr:col>
      <xdr:colOff>495300</xdr:colOff>
      <xdr:row>4</xdr:row>
      <xdr:rowOff>85725</xdr:rowOff>
    </xdr:to>
    <xdr:pic>
      <xdr:nvPicPr>
        <xdr:cNvPr id="6" name="Picture 12">
          <a:hlinkClick r:id="rId18"/>
        </xdr:cNvPr>
        <xdr:cNvPicPr preferRelativeResize="1">
          <a:picLocks noChangeAspect="0"/>
        </xdr:cNvPicPr>
      </xdr:nvPicPr>
      <xdr:blipFill>
        <a:blip r:embed="rId16"/>
        <a:stretch>
          <a:fillRect/>
        </a:stretch>
      </xdr:blipFill>
      <xdr:spPr>
        <a:xfrm>
          <a:off x="5819775" y="19050"/>
          <a:ext cx="809625" cy="1257300"/>
        </a:xfrm>
        <a:prstGeom prst="rect">
          <a:avLst/>
        </a:prstGeom>
        <a:noFill/>
        <a:ln w="9525" cmpd="sng">
          <a:noFill/>
        </a:ln>
      </xdr:spPr>
    </xdr:pic>
    <xdr:clientData/>
  </xdr:twoCellAnchor>
  <xdr:twoCellAnchor editAs="oneCell">
    <xdr:from>
      <xdr:col>9</xdr:col>
      <xdr:colOff>495300</xdr:colOff>
      <xdr:row>0</xdr:row>
      <xdr:rowOff>9525</xdr:rowOff>
    </xdr:from>
    <xdr:to>
      <xdr:col>11</xdr:col>
      <xdr:colOff>76200</xdr:colOff>
      <xdr:row>4</xdr:row>
      <xdr:rowOff>95250</xdr:rowOff>
    </xdr:to>
    <xdr:pic>
      <xdr:nvPicPr>
        <xdr:cNvPr id="7" name="Picture 13">
          <a:hlinkClick r:id="rId21"/>
        </xdr:cNvPr>
        <xdr:cNvPicPr preferRelativeResize="1">
          <a:picLocks noChangeAspect="0"/>
        </xdr:cNvPicPr>
      </xdr:nvPicPr>
      <xdr:blipFill>
        <a:blip r:embed="rId19"/>
        <a:stretch>
          <a:fillRect/>
        </a:stretch>
      </xdr:blipFill>
      <xdr:spPr>
        <a:xfrm>
          <a:off x="6629400" y="9525"/>
          <a:ext cx="800100" cy="1276350"/>
        </a:xfrm>
        <a:prstGeom prst="rect">
          <a:avLst/>
        </a:prstGeom>
        <a:noFill/>
        <a:ln w="9525" cmpd="sng">
          <a:noFill/>
        </a:ln>
      </xdr:spPr>
    </xdr:pic>
    <xdr:clientData/>
  </xdr:twoCellAnchor>
  <xdr:twoCellAnchor editAs="oneCell">
    <xdr:from>
      <xdr:col>2</xdr:col>
      <xdr:colOff>657225</xdr:colOff>
      <xdr:row>0</xdr:row>
      <xdr:rowOff>9525</xdr:rowOff>
    </xdr:from>
    <xdr:to>
      <xdr:col>2</xdr:col>
      <xdr:colOff>1447800</xdr:colOff>
      <xdr:row>5</xdr:row>
      <xdr:rowOff>0</xdr:rowOff>
    </xdr:to>
    <xdr:pic>
      <xdr:nvPicPr>
        <xdr:cNvPr id="8" name="Picture 14">
          <a:hlinkClick r:id="rId24"/>
        </xdr:cNvPr>
        <xdr:cNvPicPr preferRelativeResize="1">
          <a:picLocks noChangeAspect="1"/>
        </xdr:cNvPicPr>
      </xdr:nvPicPr>
      <xdr:blipFill>
        <a:blip r:embed="rId22"/>
        <a:stretch>
          <a:fillRect/>
        </a:stretch>
      </xdr:blipFill>
      <xdr:spPr>
        <a:xfrm>
          <a:off x="1028700" y="9525"/>
          <a:ext cx="790575" cy="1314450"/>
        </a:xfrm>
        <a:prstGeom prst="rect">
          <a:avLst/>
        </a:prstGeom>
        <a:noFill/>
        <a:ln w="9525" cmpd="sng">
          <a:noFill/>
        </a:ln>
      </xdr:spPr>
    </xdr:pic>
    <xdr:clientData/>
  </xdr:twoCellAnchor>
  <xdr:twoCellAnchor editAs="oneCell">
    <xdr:from>
      <xdr:col>3</xdr:col>
      <xdr:colOff>323850</xdr:colOff>
      <xdr:row>0</xdr:row>
      <xdr:rowOff>19050</xdr:rowOff>
    </xdr:from>
    <xdr:to>
      <xdr:col>4</xdr:col>
      <xdr:colOff>476250</xdr:colOff>
      <xdr:row>4</xdr:row>
      <xdr:rowOff>95250</xdr:rowOff>
    </xdr:to>
    <xdr:pic>
      <xdr:nvPicPr>
        <xdr:cNvPr id="9" name="Picture 15">
          <a:hlinkClick r:id="rId27"/>
        </xdr:cNvPr>
        <xdr:cNvPicPr preferRelativeResize="1">
          <a:picLocks noChangeAspect="0"/>
        </xdr:cNvPicPr>
      </xdr:nvPicPr>
      <xdr:blipFill>
        <a:blip r:embed="rId25"/>
        <a:stretch>
          <a:fillRect/>
        </a:stretch>
      </xdr:blipFill>
      <xdr:spPr>
        <a:xfrm>
          <a:off x="2609850" y="19050"/>
          <a:ext cx="800100" cy="1266825"/>
        </a:xfrm>
        <a:prstGeom prst="rect">
          <a:avLst/>
        </a:prstGeom>
        <a:noFill/>
        <a:ln w="9525" cmpd="sng">
          <a:noFill/>
        </a:ln>
      </xdr:spPr>
    </xdr:pic>
    <xdr:clientData/>
  </xdr:twoCellAnchor>
  <xdr:twoCellAnchor editAs="oneCell">
    <xdr:from>
      <xdr:col>3</xdr:col>
      <xdr:colOff>133350</xdr:colOff>
      <xdr:row>152</xdr:row>
      <xdr:rowOff>19050</xdr:rowOff>
    </xdr:from>
    <xdr:to>
      <xdr:col>4</xdr:col>
      <xdr:colOff>371475</xdr:colOff>
      <xdr:row>155</xdr:row>
      <xdr:rowOff>28575</xdr:rowOff>
    </xdr:to>
    <xdr:pic>
      <xdr:nvPicPr>
        <xdr:cNvPr id="10" name="Picture 16">
          <a:hlinkClick r:id="rId30"/>
        </xdr:cNvPr>
        <xdr:cNvPicPr preferRelativeResize="1">
          <a:picLocks noChangeAspect="1"/>
        </xdr:cNvPicPr>
      </xdr:nvPicPr>
      <xdr:blipFill>
        <a:blip r:embed="rId28"/>
        <a:stretch>
          <a:fillRect/>
        </a:stretch>
      </xdr:blipFill>
      <xdr:spPr>
        <a:xfrm>
          <a:off x="2419350" y="22278975"/>
          <a:ext cx="885825" cy="390525"/>
        </a:xfrm>
        <a:prstGeom prst="rect">
          <a:avLst/>
        </a:prstGeom>
        <a:noFill/>
        <a:ln w="9525" cmpd="sng">
          <a:noFill/>
        </a:ln>
      </xdr:spPr>
    </xdr:pic>
    <xdr:clientData/>
  </xdr:twoCellAnchor>
  <xdr:oneCellAnchor>
    <xdr:from>
      <xdr:col>1</xdr:col>
      <xdr:colOff>19050</xdr:colOff>
      <xdr:row>6</xdr:row>
      <xdr:rowOff>66675</xdr:rowOff>
    </xdr:from>
    <xdr:ext cx="5381625" cy="2228850"/>
    <xdr:sp>
      <xdr:nvSpPr>
        <xdr:cNvPr id="11" name="TextBox 36"/>
        <xdr:cNvSpPr txBox="1">
          <a:spLocks noChangeArrowheads="1"/>
        </xdr:cNvSpPr>
      </xdr:nvSpPr>
      <xdr:spPr>
        <a:xfrm>
          <a:off x="161925" y="1571625"/>
          <a:ext cx="5381625" cy="2228850"/>
        </a:xfrm>
        <a:prstGeom prst="rect">
          <a:avLst/>
        </a:prstGeom>
        <a:noFill/>
        <a:ln w="9525" cmpd="sng">
          <a:noFill/>
        </a:ln>
      </xdr:spPr>
      <xdr:txBody>
        <a:bodyPr vertOverflow="clip" wrap="square"/>
        <a:p>
          <a:pPr algn="l">
            <a:defRPr/>
          </a:pPr>
          <a:r>
            <a:rPr lang="en-US" cap="none" sz="800" b="0" i="0" u="none" baseline="0">
              <a:latin typeface="Verdana"/>
              <a:ea typeface="Verdana"/>
              <a:cs typeface="Verdana"/>
            </a:rPr>
            <a:t>Nucleus Research analysts have identified a number of key areas where organizations achieve benefits from a Content Management deployment:
 </a:t>
          </a:r>
          <a:r>
            <a:rPr lang="en-US" cap="none" sz="800" b="1" i="0" u="none" baseline="0">
              <a:solidFill>
                <a:srgbClr val="FF0000"/>
              </a:solidFill>
              <a:latin typeface="Verdana"/>
              <a:ea typeface="Verdana"/>
              <a:cs typeface="Verdana"/>
            </a:rPr>
            <a:t>::</a:t>
          </a:r>
          <a:r>
            <a:rPr lang="en-US" cap="none" sz="800" b="0" i="0" u="none" baseline="0">
              <a:latin typeface="Verdana"/>
              <a:ea typeface="Verdana"/>
              <a:cs typeface="Verdana"/>
            </a:rPr>
            <a:t> </a:t>
          </a:r>
          <a:r>
            <a:rPr lang="en-US" cap="none" sz="800" b="0" i="0" u="none" baseline="0">
              <a:solidFill>
                <a:srgbClr val="FF0000"/>
              </a:solidFill>
              <a:latin typeface="Verdana"/>
              <a:ea typeface="Verdana"/>
              <a:cs typeface="Verdana"/>
            </a:rPr>
            <a:t>Personnel cost savings:  </a:t>
          </a:r>
          <a:r>
            <a:rPr lang="en-US" cap="none" sz="800" b="0" i="0" u="none" baseline="0">
              <a:latin typeface="Verdana"/>
              <a:ea typeface="Verdana"/>
              <a:cs typeface="Verdana"/>
            </a:rPr>
            <a:t>Content Management allows companies to get the same amount of 
     output generated with a reduced personnel volume.  By eliminating much of the inefficiency 
     of content generation and delivery, companies can avoid hiring new people, or reassign 
     current employees.
 </a:t>
          </a:r>
          <a:r>
            <a:rPr lang="en-US" cap="none" sz="800" b="1" i="0" u="none" baseline="0">
              <a:solidFill>
                <a:srgbClr val="FF0000"/>
              </a:solidFill>
              <a:latin typeface="Verdana"/>
              <a:ea typeface="Verdana"/>
              <a:cs typeface="Verdana"/>
            </a:rPr>
            <a:t>::</a:t>
          </a:r>
          <a:r>
            <a:rPr lang="en-US" cap="none" sz="800" b="0" i="0" u="none" baseline="0">
              <a:latin typeface="Verdana"/>
              <a:ea typeface="Verdana"/>
              <a:cs typeface="Verdana"/>
            </a:rPr>
            <a:t> </a:t>
          </a:r>
          <a:r>
            <a:rPr lang="en-US" cap="none" sz="800" b="0" i="0" u="none" baseline="0">
              <a:solidFill>
                <a:srgbClr val="FF0000"/>
              </a:solidFill>
              <a:latin typeface="Verdana"/>
              <a:ea typeface="Verdana"/>
              <a:cs typeface="Verdana"/>
            </a:rPr>
            <a:t>Reduced external and administrative costs:</a:t>
          </a:r>
          <a:r>
            <a:rPr lang="en-US" cap="none" sz="800" b="0" i="0" u="none" baseline="0">
              <a:latin typeface="Verdana"/>
              <a:ea typeface="Verdana"/>
              <a:cs typeface="Verdana"/>
            </a:rPr>
            <a:t>  By deploying content management, most 
     companies are able to cut down on administrative workflow and third party outsourcing costs.
 </a:t>
          </a:r>
          <a:r>
            <a:rPr lang="en-US" cap="none" sz="800" b="1" i="0" u="none" baseline="0">
              <a:solidFill>
                <a:srgbClr val="FF0000"/>
              </a:solidFill>
              <a:latin typeface="Verdana"/>
              <a:ea typeface="Verdana"/>
              <a:cs typeface="Verdana"/>
            </a:rPr>
            <a:t>::</a:t>
          </a:r>
          <a:r>
            <a:rPr lang="en-US" cap="none" sz="800" b="0" i="0" u="none" baseline="0">
              <a:solidFill>
                <a:srgbClr val="FF0000"/>
              </a:solidFill>
              <a:latin typeface="Verdana"/>
              <a:ea typeface="Verdana"/>
              <a:cs typeface="Verdana"/>
            </a:rPr>
            <a:t> Improved technology management:</a:t>
          </a:r>
          <a:r>
            <a:rPr lang="en-US" cap="none" sz="800" b="0" i="0" u="none" baseline="0">
              <a:latin typeface="Verdana"/>
              <a:ea typeface="Verdana"/>
              <a:cs typeface="Verdana"/>
            </a:rPr>
            <a:t>  By empowering end-users with content management 
     capabilities, companies can greatly reduce burdens on the IT department; both the IT budget 
     and the staff, themselves, should see immediate improvements.
 </a:t>
          </a:r>
          <a:r>
            <a:rPr lang="en-US" cap="none" sz="800" b="1" i="0" u="none" baseline="0">
              <a:solidFill>
                <a:srgbClr val="FF0000"/>
              </a:solidFill>
              <a:latin typeface="Verdana"/>
              <a:ea typeface="Verdana"/>
              <a:cs typeface="Verdana"/>
            </a:rPr>
            <a:t>::</a:t>
          </a:r>
          <a:r>
            <a:rPr lang="en-US" cap="none" sz="800" b="0" i="0" u="none" baseline="0">
              <a:solidFill>
                <a:srgbClr val="FF0000"/>
              </a:solidFill>
              <a:latin typeface="Verdana"/>
              <a:ea typeface="Verdana"/>
              <a:cs typeface="Verdana"/>
            </a:rPr>
            <a:t> Increased content author productivity:</a:t>
          </a:r>
          <a:r>
            <a:rPr lang="en-US" cap="none" sz="800" b="0" i="0" u="none" baseline="0">
              <a:latin typeface="Verdana"/>
              <a:ea typeface="Verdana"/>
              <a:cs typeface="Verdana"/>
            </a:rPr>
            <a:t>  Content authors and editors, in various departments, 
     can demonstrate sizeable productivity gains with time previously spent performing routine 
     content management and updating.
</a:t>
          </a:r>
        </a:p>
      </xdr:txBody>
    </xdr:sp>
    <xdr:clientData/>
  </xdr:oneCellAnchor>
  <xdr:oneCellAnchor>
    <xdr:from>
      <xdr:col>1</xdr:col>
      <xdr:colOff>19050</xdr:colOff>
      <xdr:row>25</xdr:row>
      <xdr:rowOff>47625</xdr:rowOff>
    </xdr:from>
    <xdr:ext cx="5381625" cy="590550"/>
    <xdr:sp>
      <xdr:nvSpPr>
        <xdr:cNvPr id="12" name="TextBox 38"/>
        <xdr:cNvSpPr txBox="1">
          <a:spLocks noChangeArrowheads="1"/>
        </xdr:cNvSpPr>
      </xdr:nvSpPr>
      <xdr:spPr>
        <a:xfrm>
          <a:off x="161925" y="4143375"/>
          <a:ext cx="5381625" cy="590550"/>
        </a:xfrm>
        <a:prstGeom prst="rect">
          <a:avLst/>
        </a:prstGeom>
        <a:noFill/>
        <a:ln w="9525" cmpd="sng">
          <a:noFill/>
        </a:ln>
      </xdr:spPr>
      <xdr:txBody>
        <a:bodyPr vertOverflow="clip" wrap="square"/>
        <a:p>
          <a:pPr algn="l">
            <a:defRPr/>
          </a:pPr>
          <a:r>
            <a:rPr lang="en-US" cap="none" sz="800" b="0" i="0" u="none" baseline="0"/>
            <a:t>In the following sections, enter the expected direct and indirect benefits you believe will be associated with your content management project.  It is important that you use a consistent methodology for quantifying benefit data.</a:t>
          </a:r>
        </a:p>
      </xdr:txBody>
    </xdr:sp>
    <xdr:clientData/>
  </xdr:oneCellAnchor>
  <xdr:oneCellAnchor>
    <xdr:from>
      <xdr:col>1</xdr:col>
      <xdr:colOff>0</xdr:colOff>
      <xdr:row>57</xdr:row>
      <xdr:rowOff>38100</xdr:rowOff>
    </xdr:from>
    <xdr:ext cx="5372100" cy="790575"/>
    <xdr:sp>
      <xdr:nvSpPr>
        <xdr:cNvPr id="13" name="TextBox 53"/>
        <xdr:cNvSpPr txBox="1">
          <a:spLocks noChangeArrowheads="1"/>
        </xdr:cNvSpPr>
      </xdr:nvSpPr>
      <xdr:spPr>
        <a:xfrm>
          <a:off x="142875" y="8724900"/>
          <a:ext cx="5372100" cy="790575"/>
        </a:xfrm>
        <a:prstGeom prst="rect">
          <a:avLst/>
        </a:prstGeom>
        <a:noFill/>
        <a:ln w="9525" cmpd="sng">
          <a:noFill/>
        </a:ln>
      </xdr:spPr>
      <xdr:txBody>
        <a:bodyPr vertOverflow="clip" wrap="square"/>
        <a:p>
          <a:pPr algn="l">
            <a:defRPr/>
          </a:pPr>
          <a:r>
            <a:rPr lang="en-US" cap="none" sz="800" b="0" i="0" u="none" baseline="0"/>
            <a:t>Reductions in web outsourcing/external costs, paper and printing costs, and new personnel hires are among some of the most common direct benefits experienced by companies who implement content management.  A number of examples are included below.  Keep in mind that cost reductions such as paper/printing and maintenance are recurring in nature and should be included as savings for each successive year.</a:t>
          </a:r>
        </a:p>
      </xdr:txBody>
    </xdr:sp>
    <xdr:clientData/>
  </xdr:oneCellAnchor>
  <xdr:oneCellAnchor>
    <xdr:from>
      <xdr:col>1</xdr:col>
      <xdr:colOff>0</xdr:colOff>
      <xdr:row>78</xdr:row>
      <xdr:rowOff>38100</xdr:rowOff>
    </xdr:from>
    <xdr:ext cx="5391150" cy="704850"/>
    <xdr:sp>
      <xdr:nvSpPr>
        <xdr:cNvPr id="14" name="TextBox 58"/>
        <xdr:cNvSpPr txBox="1">
          <a:spLocks noChangeArrowheads="1"/>
        </xdr:cNvSpPr>
      </xdr:nvSpPr>
      <xdr:spPr>
        <a:xfrm>
          <a:off x="142875" y="11553825"/>
          <a:ext cx="5391150" cy="704850"/>
        </a:xfrm>
        <a:prstGeom prst="rect">
          <a:avLst/>
        </a:prstGeom>
        <a:noFill/>
        <a:ln w="9525" cmpd="sng">
          <a:noFill/>
        </a:ln>
      </xdr:spPr>
      <xdr:txBody>
        <a:bodyPr vertOverflow="clip" wrap="square"/>
        <a:p>
          <a:pPr algn="l">
            <a:defRPr/>
          </a:pPr>
          <a:r>
            <a:rPr lang="en-US" cap="none" sz="800" b="0" i="0" u="none" baseline="0"/>
            <a:t>Indirect benefits are often the primary source of returns from a technology investment. Samples of benefits have been included in the table below. Whenever certain types of benefits can be quantified through direct observation, they should be entered in the direct benefit section above. If they cannot be directly observed, or key details are uncertain, the benefits should be explored and estimated; the text below and comments on specific cells offer advice on how to estimate.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47</xdr:row>
      <xdr:rowOff>142875</xdr:rowOff>
    </xdr:from>
    <xdr:ext cx="5686425" cy="495300"/>
    <xdr:sp>
      <xdr:nvSpPr>
        <xdr:cNvPr id="1" name="TextBox 1"/>
        <xdr:cNvSpPr txBox="1">
          <a:spLocks noChangeArrowheads="1"/>
        </xdr:cNvSpPr>
      </xdr:nvSpPr>
      <xdr:spPr>
        <a:xfrm>
          <a:off x="200025" y="8772525"/>
          <a:ext cx="5686425" cy="495300"/>
        </a:xfrm>
        <a:prstGeom prst="rect">
          <a:avLst/>
        </a:prstGeom>
        <a:noFill/>
        <a:ln w="9525" cmpd="sng">
          <a:noFill/>
        </a:ln>
      </xdr:spPr>
      <xdr:txBody>
        <a:bodyPr vertOverflow="clip" wrap="square"/>
        <a:p>
          <a:pPr algn="l">
            <a:defRPr/>
          </a:pPr>
          <a:r>
            <a:rPr lang="en-US" cap="none" sz="600" b="0" i="0" u="none" baseline="0">
              <a:latin typeface="Arial"/>
              <a:ea typeface="Arial"/>
              <a:cs typeface="Arial"/>
            </a:rPr>
            <a:t>Note:
The Financial Impact Analysis is a form of analysis designed for initial review of a project by senior-level management. This analysis treats all costs as expenses in the year they are incurred and ignores the impact of depreciation and the effects of taxation. The detailed analysis, including a treatment of taxes and depreciation, can be found at the Summary tab.
</a:t>
          </a:r>
          <a:r>
            <a:rPr lang="en-US" cap="none" sz="900" b="1" i="0" u="none" baseline="0">
              <a:latin typeface="Arial"/>
              <a:ea typeface="Arial"/>
              <a:cs typeface="Arial"/>
            </a:rPr>
            <a:t/>
          </a:r>
        </a:p>
      </xdr:txBody>
    </xdr:sp>
    <xdr:clientData/>
  </xdr:oneCellAnchor>
  <xdr:twoCellAnchor>
    <xdr:from>
      <xdr:col>5</xdr:col>
      <xdr:colOff>47625</xdr:colOff>
      <xdr:row>14</xdr:row>
      <xdr:rowOff>133350</xdr:rowOff>
    </xdr:from>
    <xdr:to>
      <xdr:col>7</xdr:col>
      <xdr:colOff>1171575</xdr:colOff>
      <xdr:row>26</xdr:row>
      <xdr:rowOff>9525</xdr:rowOff>
    </xdr:to>
    <xdr:graphicFrame>
      <xdr:nvGraphicFramePr>
        <xdr:cNvPr id="2" name="Chart 2"/>
        <xdr:cNvGraphicFramePr/>
      </xdr:nvGraphicFramePr>
      <xdr:xfrm>
        <a:off x="3543300" y="3400425"/>
        <a:ext cx="2371725" cy="18192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2</xdr:col>
      <xdr:colOff>600075</xdr:colOff>
      <xdr:row>0</xdr:row>
      <xdr:rowOff>1276350</xdr:rowOff>
    </xdr:to>
    <xdr:pic>
      <xdr:nvPicPr>
        <xdr:cNvPr id="3" name="Picture 3">
          <a:hlinkClick r:id="rId4"/>
        </xdr:cNvPr>
        <xdr:cNvPicPr preferRelativeResize="1">
          <a:picLocks noChangeAspect="1"/>
        </xdr:cNvPicPr>
      </xdr:nvPicPr>
      <xdr:blipFill>
        <a:blip r:embed="rId2"/>
        <a:stretch>
          <a:fillRect/>
        </a:stretch>
      </xdr:blipFill>
      <xdr:spPr>
        <a:xfrm>
          <a:off x="0" y="0"/>
          <a:ext cx="1028700" cy="1276350"/>
        </a:xfrm>
        <a:prstGeom prst="rect">
          <a:avLst/>
        </a:prstGeom>
        <a:noFill/>
        <a:ln w="9525" cmpd="sng">
          <a:noFill/>
        </a:ln>
      </xdr:spPr>
    </xdr:pic>
    <xdr:clientData/>
  </xdr:twoCellAnchor>
  <xdr:twoCellAnchor editAs="oneCell">
    <xdr:from>
      <xdr:col>2</xdr:col>
      <xdr:colOff>1381125</xdr:colOff>
      <xdr:row>0</xdr:row>
      <xdr:rowOff>0</xdr:rowOff>
    </xdr:from>
    <xdr:to>
      <xdr:col>3</xdr:col>
      <xdr:colOff>361950</xdr:colOff>
      <xdr:row>0</xdr:row>
      <xdr:rowOff>1304925</xdr:rowOff>
    </xdr:to>
    <xdr:pic>
      <xdr:nvPicPr>
        <xdr:cNvPr id="4" name="Picture 4">
          <a:hlinkClick r:id="rId7"/>
        </xdr:cNvPr>
        <xdr:cNvPicPr preferRelativeResize="1">
          <a:picLocks noChangeAspect="1"/>
        </xdr:cNvPicPr>
      </xdr:nvPicPr>
      <xdr:blipFill>
        <a:blip r:embed="rId5"/>
        <a:stretch>
          <a:fillRect/>
        </a:stretch>
      </xdr:blipFill>
      <xdr:spPr>
        <a:xfrm>
          <a:off x="1809750" y="0"/>
          <a:ext cx="800100" cy="1304925"/>
        </a:xfrm>
        <a:prstGeom prst="rect">
          <a:avLst/>
        </a:prstGeom>
        <a:noFill/>
        <a:ln w="9525" cmpd="sng">
          <a:noFill/>
        </a:ln>
      </xdr:spPr>
    </xdr:pic>
    <xdr:clientData/>
  </xdr:twoCellAnchor>
  <xdr:twoCellAnchor editAs="oneCell">
    <xdr:from>
      <xdr:col>3</xdr:col>
      <xdr:colOff>361950</xdr:colOff>
      <xdr:row>0</xdr:row>
      <xdr:rowOff>0</xdr:rowOff>
    </xdr:from>
    <xdr:to>
      <xdr:col>3</xdr:col>
      <xdr:colOff>1171575</xdr:colOff>
      <xdr:row>0</xdr:row>
      <xdr:rowOff>1304925</xdr:rowOff>
    </xdr:to>
    <xdr:pic>
      <xdr:nvPicPr>
        <xdr:cNvPr id="5" name="Picture 5">
          <a:hlinkClick r:id="rId10"/>
        </xdr:cNvPr>
        <xdr:cNvPicPr preferRelativeResize="1">
          <a:picLocks noChangeAspect="1"/>
        </xdr:cNvPicPr>
      </xdr:nvPicPr>
      <xdr:blipFill>
        <a:blip r:embed="rId8"/>
        <a:stretch>
          <a:fillRect/>
        </a:stretch>
      </xdr:blipFill>
      <xdr:spPr>
        <a:xfrm>
          <a:off x="2609850" y="0"/>
          <a:ext cx="809625" cy="1304925"/>
        </a:xfrm>
        <a:prstGeom prst="rect">
          <a:avLst/>
        </a:prstGeom>
        <a:noFill/>
        <a:ln w="9525" cmpd="sng">
          <a:noFill/>
        </a:ln>
      </xdr:spPr>
    </xdr:pic>
    <xdr:clientData/>
  </xdr:twoCellAnchor>
  <xdr:twoCellAnchor editAs="oneCell">
    <xdr:from>
      <xdr:col>3</xdr:col>
      <xdr:colOff>1171575</xdr:colOff>
      <xdr:row>0</xdr:row>
      <xdr:rowOff>0</xdr:rowOff>
    </xdr:from>
    <xdr:to>
      <xdr:col>5</xdr:col>
      <xdr:colOff>723900</xdr:colOff>
      <xdr:row>0</xdr:row>
      <xdr:rowOff>1314450</xdr:rowOff>
    </xdr:to>
    <xdr:pic>
      <xdr:nvPicPr>
        <xdr:cNvPr id="6" name="Picture 6">
          <a:hlinkClick r:id="rId13"/>
        </xdr:cNvPr>
        <xdr:cNvPicPr preferRelativeResize="1">
          <a:picLocks noChangeAspect="1"/>
        </xdr:cNvPicPr>
      </xdr:nvPicPr>
      <xdr:blipFill>
        <a:blip r:embed="rId11"/>
        <a:stretch>
          <a:fillRect/>
        </a:stretch>
      </xdr:blipFill>
      <xdr:spPr>
        <a:xfrm>
          <a:off x="3419475" y="0"/>
          <a:ext cx="800100" cy="1314450"/>
        </a:xfrm>
        <a:prstGeom prst="rect">
          <a:avLst/>
        </a:prstGeom>
        <a:noFill/>
        <a:ln w="9525" cmpd="sng">
          <a:noFill/>
        </a:ln>
      </xdr:spPr>
    </xdr:pic>
    <xdr:clientData/>
  </xdr:twoCellAnchor>
  <xdr:twoCellAnchor editAs="oneCell">
    <xdr:from>
      <xdr:col>5</xdr:col>
      <xdr:colOff>723900</xdr:colOff>
      <xdr:row>0</xdr:row>
      <xdr:rowOff>0</xdr:rowOff>
    </xdr:from>
    <xdr:to>
      <xdr:col>7</xdr:col>
      <xdr:colOff>285750</xdr:colOff>
      <xdr:row>0</xdr:row>
      <xdr:rowOff>1314450</xdr:rowOff>
    </xdr:to>
    <xdr:pic>
      <xdr:nvPicPr>
        <xdr:cNvPr id="7" name="Picture 7">
          <a:hlinkClick r:id="rId16"/>
        </xdr:cNvPr>
        <xdr:cNvPicPr preferRelativeResize="1">
          <a:picLocks noChangeAspect="1"/>
        </xdr:cNvPicPr>
      </xdr:nvPicPr>
      <xdr:blipFill>
        <a:blip r:embed="rId14"/>
        <a:stretch>
          <a:fillRect/>
        </a:stretch>
      </xdr:blipFill>
      <xdr:spPr>
        <a:xfrm>
          <a:off x="4219575" y="0"/>
          <a:ext cx="809625" cy="1314450"/>
        </a:xfrm>
        <a:prstGeom prst="rect">
          <a:avLst/>
        </a:prstGeom>
        <a:noFill/>
        <a:ln w="9525" cmpd="sng">
          <a:noFill/>
        </a:ln>
      </xdr:spPr>
    </xdr:pic>
    <xdr:clientData/>
  </xdr:twoCellAnchor>
  <xdr:twoCellAnchor editAs="oneCell">
    <xdr:from>
      <xdr:col>7</xdr:col>
      <xdr:colOff>285750</xdr:colOff>
      <xdr:row>0</xdr:row>
      <xdr:rowOff>0</xdr:rowOff>
    </xdr:from>
    <xdr:to>
      <xdr:col>7</xdr:col>
      <xdr:colOff>1076325</xdr:colOff>
      <xdr:row>0</xdr:row>
      <xdr:rowOff>1314450</xdr:rowOff>
    </xdr:to>
    <xdr:pic>
      <xdr:nvPicPr>
        <xdr:cNvPr id="8" name="Picture 8">
          <a:hlinkClick r:id="rId19"/>
        </xdr:cNvPr>
        <xdr:cNvPicPr preferRelativeResize="1">
          <a:picLocks noChangeAspect="1"/>
        </xdr:cNvPicPr>
      </xdr:nvPicPr>
      <xdr:blipFill>
        <a:blip r:embed="rId17"/>
        <a:stretch>
          <a:fillRect/>
        </a:stretch>
      </xdr:blipFill>
      <xdr:spPr>
        <a:xfrm>
          <a:off x="5029200" y="0"/>
          <a:ext cx="790575" cy="1314450"/>
        </a:xfrm>
        <a:prstGeom prst="rect">
          <a:avLst/>
        </a:prstGeom>
        <a:noFill/>
        <a:ln w="9525" cmpd="sng">
          <a:noFill/>
        </a:ln>
      </xdr:spPr>
    </xdr:pic>
    <xdr:clientData/>
  </xdr:twoCellAnchor>
  <xdr:twoCellAnchor editAs="oneCell">
    <xdr:from>
      <xdr:col>7</xdr:col>
      <xdr:colOff>1076325</xdr:colOff>
      <xdr:row>0</xdr:row>
      <xdr:rowOff>19050</xdr:rowOff>
    </xdr:from>
    <xdr:to>
      <xdr:col>9</xdr:col>
      <xdr:colOff>495300</xdr:colOff>
      <xdr:row>0</xdr:row>
      <xdr:rowOff>1276350</xdr:rowOff>
    </xdr:to>
    <xdr:pic>
      <xdr:nvPicPr>
        <xdr:cNvPr id="9" name="Picture 9">
          <a:hlinkClick r:id="rId22"/>
        </xdr:cNvPr>
        <xdr:cNvPicPr preferRelativeResize="1">
          <a:picLocks noChangeAspect="0"/>
        </xdr:cNvPicPr>
      </xdr:nvPicPr>
      <xdr:blipFill>
        <a:blip r:embed="rId20"/>
        <a:stretch>
          <a:fillRect/>
        </a:stretch>
      </xdr:blipFill>
      <xdr:spPr>
        <a:xfrm>
          <a:off x="5819775" y="19050"/>
          <a:ext cx="809625" cy="1257300"/>
        </a:xfrm>
        <a:prstGeom prst="rect">
          <a:avLst/>
        </a:prstGeom>
        <a:noFill/>
        <a:ln w="9525" cmpd="sng">
          <a:noFill/>
        </a:ln>
      </xdr:spPr>
    </xdr:pic>
    <xdr:clientData/>
  </xdr:twoCellAnchor>
  <xdr:twoCellAnchor editAs="oneCell">
    <xdr:from>
      <xdr:col>9</xdr:col>
      <xdr:colOff>495300</xdr:colOff>
      <xdr:row>0</xdr:row>
      <xdr:rowOff>9525</xdr:rowOff>
    </xdr:from>
    <xdr:to>
      <xdr:col>11</xdr:col>
      <xdr:colOff>0</xdr:colOff>
      <xdr:row>0</xdr:row>
      <xdr:rowOff>1285875</xdr:rowOff>
    </xdr:to>
    <xdr:pic>
      <xdr:nvPicPr>
        <xdr:cNvPr id="10" name="Picture 10">
          <a:hlinkClick r:id="rId25"/>
        </xdr:cNvPr>
        <xdr:cNvPicPr preferRelativeResize="1">
          <a:picLocks noChangeAspect="0"/>
        </xdr:cNvPicPr>
      </xdr:nvPicPr>
      <xdr:blipFill>
        <a:blip r:embed="rId23"/>
        <a:stretch>
          <a:fillRect/>
        </a:stretch>
      </xdr:blipFill>
      <xdr:spPr>
        <a:xfrm>
          <a:off x="6629400" y="9525"/>
          <a:ext cx="800100" cy="1276350"/>
        </a:xfrm>
        <a:prstGeom prst="rect">
          <a:avLst/>
        </a:prstGeom>
        <a:noFill/>
        <a:ln w="9525" cmpd="sng">
          <a:noFill/>
        </a:ln>
      </xdr:spPr>
    </xdr:pic>
    <xdr:clientData/>
  </xdr:twoCellAnchor>
  <xdr:twoCellAnchor editAs="oneCell">
    <xdr:from>
      <xdr:col>2</xdr:col>
      <xdr:colOff>600075</xdr:colOff>
      <xdr:row>0</xdr:row>
      <xdr:rowOff>9525</xdr:rowOff>
    </xdr:from>
    <xdr:to>
      <xdr:col>2</xdr:col>
      <xdr:colOff>1390650</xdr:colOff>
      <xdr:row>0</xdr:row>
      <xdr:rowOff>1323975</xdr:rowOff>
    </xdr:to>
    <xdr:pic>
      <xdr:nvPicPr>
        <xdr:cNvPr id="11" name="Picture 11">
          <a:hlinkClick r:id="rId28"/>
        </xdr:cNvPr>
        <xdr:cNvPicPr preferRelativeResize="1">
          <a:picLocks noChangeAspect="1"/>
        </xdr:cNvPicPr>
      </xdr:nvPicPr>
      <xdr:blipFill>
        <a:blip r:embed="rId26"/>
        <a:stretch>
          <a:fillRect/>
        </a:stretch>
      </xdr:blipFill>
      <xdr:spPr>
        <a:xfrm>
          <a:off x="1028700" y="9525"/>
          <a:ext cx="790575" cy="1314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1362075</xdr:colOff>
      <xdr:row>17</xdr:row>
      <xdr:rowOff>57150</xdr:rowOff>
    </xdr:from>
    <xdr:to>
      <xdr:col>4</xdr:col>
      <xdr:colOff>66675</xdr:colOff>
      <xdr:row>30</xdr:row>
      <xdr:rowOff>57150</xdr:rowOff>
    </xdr:to>
    <xdr:graphicFrame>
      <xdr:nvGraphicFramePr>
        <xdr:cNvPr id="1" name="Chart 1"/>
        <xdr:cNvGraphicFramePr/>
      </xdr:nvGraphicFramePr>
      <xdr:xfrm>
        <a:off x="1504950" y="3609975"/>
        <a:ext cx="2581275" cy="2047875"/>
      </xdr:xfrm>
      <a:graphic>
        <a:graphicData uri="http://schemas.openxmlformats.org/drawingml/2006/chart">
          <c:chart xmlns:c="http://schemas.openxmlformats.org/drawingml/2006/chart" r:id="rId1"/>
        </a:graphicData>
      </a:graphic>
    </xdr:graphicFrame>
    <xdr:clientData/>
  </xdr:twoCellAnchor>
  <xdr:twoCellAnchor>
    <xdr:from>
      <xdr:col>1</xdr:col>
      <xdr:colOff>1066800</xdr:colOff>
      <xdr:row>43</xdr:row>
      <xdr:rowOff>47625</xdr:rowOff>
    </xdr:from>
    <xdr:to>
      <xdr:col>4</xdr:col>
      <xdr:colOff>66675</xdr:colOff>
      <xdr:row>56</xdr:row>
      <xdr:rowOff>95250</xdr:rowOff>
    </xdr:to>
    <xdr:graphicFrame>
      <xdr:nvGraphicFramePr>
        <xdr:cNvPr id="2" name="Chart 2"/>
        <xdr:cNvGraphicFramePr/>
      </xdr:nvGraphicFramePr>
      <xdr:xfrm>
        <a:off x="1209675" y="7515225"/>
        <a:ext cx="2876550" cy="2105025"/>
      </xdr:xfrm>
      <a:graphic>
        <a:graphicData uri="http://schemas.openxmlformats.org/drawingml/2006/chart">
          <c:chart xmlns:c="http://schemas.openxmlformats.org/drawingml/2006/chart" r:id="rId2"/>
        </a:graphicData>
      </a:graphic>
    </xdr:graphicFrame>
    <xdr:clientData/>
  </xdr:twoCellAnchor>
  <xdr:twoCellAnchor>
    <xdr:from>
      <xdr:col>1</xdr:col>
      <xdr:colOff>571500</xdr:colOff>
      <xdr:row>65</xdr:row>
      <xdr:rowOff>85725</xdr:rowOff>
    </xdr:from>
    <xdr:to>
      <xdr:col>5</xdr:col>
      <xdr:colOff>161925</xdr:colOff>
      <xdr:row>80</xdr:row>
      <xdr:rowOff>95250</xdr:rowOff>
    </xdr:to>
    <xdr:graphicFrame>
      <xdr:nvGraphicFramePr>
        <xdr:cNvPr id="3" name="Chart 3"/>
        <xdr:cNvGraphicFramePr/>
      </xdr:nvGraphicFramePr>
      <xdr:xfrm>
        <a:off x="714375" y="10858500"/>
        <a:ext cx="4314825" cy="2409825"/>
      </xdr:xfrm>
      <a:graphic>
        <a:graphicData uri="http://schemas.openxmlformats.org/drawingml/2006/chart">
          <c:chart xmlns:c="http://schemas.openxmlformats.org/drawingml/2006/chart" r:id="rId3"/>
        </a:graphicData>
      </a:graphic>
    </xdr:graphicFrame>
    <xdr:clientData/>
  </xdr:twoCellAnchor>
  <xdr:twoCellAnchor>
    <xdr:from>
      <xdr:col>1</xdr:col>
      <xdr:colOff>161925</xdr:colOff>
      <xdr:row>118</xdr:row>
      <xdr:rowOff>57150</xdr:rowOff>
    </xdr:from>
    <xdr:to>
      <xdr:col>5</xdr:col>
      <xdr:colOff>695325</xdr:colOff>
      <xdr:row>132</xdr:row>
      <xdr:rowOff>95250</xdr:rowOff>
    </xdr:to>
    <xdr:graphicFrame>
      <xdr:nvGraphicFramePr>
        <xdr:cNvPr id="4" name="Chart 4"/>
        <xdr:cNvGraphicFramePr/>
      </xdr:nvGraphicFramePr>
      <xdr:xfrm>
        <a:off x="304800" y="18983325"/>
        <a:ext cx="5257800" cy="2305050"/>
      </xdr:xfrm>
      <a:graphic>
        <a:graphicData uri="http://schemas.openxmlformats.org/drawingml/2006/chart">
          <c:chart xmlns:c="http://schemas.openxmlformats.org/drawingml/2006/chart" r:id="rId4"/>
        </a:graphicData>
      </a:graphic>
    </xdr:graphicFrame>
    <xdr:clientData/>
  </xdr:twoCellAnchor>
  <xdr:twoCellAnchor>
    <xdr:from>
      <xdr:col>1</xdr:col>
      <xdr:colOff>495300</xdr:colOff>
      <xdr:row>118</xdr:row>
      <xdr:rowOff>47625</xdr:rowOff>
    </xdr:from>
    <xdr:to>
      <xdr:col>5</xdr:col>
      <xdr:colOff>304800</xdr:colOff>
      <xdr:row>132</xdr:row>
      <xdr:rowOff>95250</xdr:rowOff>
    </xdr:to>
    <xdr:graphicFrame>
      <xdr:nvGraphicFramePr>
        <xdr:cNvPr id="5" name="Chart 5"/>
        <xdr:cNvGraphicFramePr/>
      </xdr:nvGraphicFramePr>
      <xdr:xfrm>
        <a:off x="638175" y="18973800"/>
        <a:ext cx="4533900" cy="2314575"/>
      </xdr:xfrm>
      <a:graphic>
        <a:graphicData uri="http://schemas.openxmlformats.org/drawingml/2006/chart">
          <c:chart xmlns:c="http://schemas.openxmlformats.org/drawingml/2006/chart" r:id="rId5"/>
        </a:graphicData>
      </a:graphic>
    </xdr:graphicFrame>
    <xdr:clientData/>
  </xdr:twoCellAnchor>
  <xdr:twoCellAnchor>
    <xdr:from>
      <xdr:col>1</xdr:col>
      <xdr:colOff>571500</xdr:colOff>
      <xdr:row>92</xdr:row>
      <xdr:rowOff>85725</xdr:rowOff>
    </xdr:from>
    <xdr:to>
      <xdr:col>5</xdr:col>
      <xdr:colOff>161925</xdr:colOff>
      <xdr:row>107</xdr:row>
      <xdr:rowOff>95250</xdr:rowOff>
    </xdr:to>
    <xdr:graphicFrame>
      <xdr:nvGraphicFramePr>
        <xdr:cNvPr id="6" name="Chart 6"/>
        <xdr:cNvGraphicFramePr/>
      </xdr:nvGraphicFramePr>
      <xdr:xfrm>
        <a:off x="714375" y="14992350"/>
        <a:ext cx="4314825" cy="2409825"/>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xdr:col>
      <xdr:colOff>885825</xdr:colOff>
      <xdr:row>0</xdr:row>
      <xdr:rowOff>1276350</xdr:rowOff>
    </xdr:to>
    <xdr:pic>
      <xdr:nvPicPr>
        <xdr:cNvPr id="7" name="Picture 7">
          <a:hlinkClick r:id="rId9"/>
        </xdr:cNvPr>
        <xdr:cNvPicPr preferRelativeResize="1">
          <a:picLocks noChangeAspect="1"/>
        </xdr:cNvPicPr>
      </xdr:nvPicPr>
      <xdr:blipFill>
        <a:blip r:embed="rId7"/>
        <a:stretch>
          <a:fillRect/>
        </a:stretch>
      </xdr:blipFill>
      <xdr:spPr>
        <a:xfrm>
          <a:off x="0" y="0"/>
          <a:ext cx="1028700" cy="1276350"/>
        </a:xfrm>
        <a:prstGeom prst="rect">
          <a:avLst/>
        </a:prstGeom>
        <a:noFill/>
        <a:ln w="9525" cmpd="sng">
          <a:noFill/>
        </a:ln>
      </xdr:spPr>
    </xdr:pic>
    <xdr:clientData/>
  </xdr:twoCellAnchor>
  <xdr:twoCellAnchor editAs="oneCell">
    <xdr:from>
      <xdr:col>1</xdr:col>
      <xdr:colOff>1666875</xdr:colOff>
      <xdr:row>0</xdr:row>
      <xdr:rowOff>0</xdr:rowOff>
    </xdr:from>
    <xdr:to>
      <xdr:col>2</xdr:col>
      <xdr:colOff>285750</xdr:colOff>
      <xdr:row>0</xdr:row>
      <xdr:rowOff>1304925</xdr:rowOff>
    </xdr:to>
    <xdr:pic>
      <xdr:nvPicPr>
        <xdr:cNvPr id="8" name="Picture 8">
          <a:hlinkClick r:id="rId12"/>
        </xdr:cNvPr>
        <xdr:cNvPicPr preferRelativeResize="1">
          <a:picLocks noChangeAspect="1"/>
        </xdr:cNvPicPr>
      </xdr:nvPicPr>
      <xdr:blipFill>
        <a:blip r:embed="rId10"/>
        <a:stretch>
          <a:fillRect/>
        </a:stretch>
      </xdr:blipFill>
      <xdr:spPr>
        <a:xfrm>
          <a:off x="1809750" y="0"/>
          <a:ext cx="800100" cy="1304925"/>
        </a:xfrm>
        <a:prstGeom prst="rect">
          <a:avLst/>
        </a:prstGeom>
        <a:noFill/>
        <a:ln w="9525" cmpd="sng">
          <a:noFill/>
        </a:ln>
      </xdr:spPr>
    </xdr:pic>
    <xdr:clientData/>
  </xdr:twoCellAnchor>
  <xdr:twoCellAnchor editAs="oneCell">
    <xdr:from>
      <xdr:col>2</xdr:col>
      <xdr:colOff>285750</xdr:colOff>
      <xdr:row>0</xdr:row>
      <xdr:rowOff>0</xdr:rowOff>
    </xdr:from>
    <xdr:to>
      <xdr:col>3</xdr:col>
      <xdr:colOff>247650</xdr:colOff>
      <xdr:row>0</xdr:row>
      <xdr:rowOff>1304925</xdr:rowOff>
    </xdr:to>
    <xdr:pic>
      <xdr:nvPicPr>
        <xdr:cNvPr id="9" name="Picture 9">
          <a:hlinkClick r:id="rId15"/>
        </xdr:cNvPr>
        <xdr:cNvPicPr preferRelativeResize="1">
          <a:picLocks noChangeAspect="1"/>
        </xdr:cNvPicPr>
      </xdr:nvPicPr>
      <xdr:blipFill>
        <a:blip r:embed="rId13"/>
        <a:stretch>
          <a:fillRect/>
        </a:stretch>
      </xdr:blipFill>
      <xdr:spPr>
        <a:xfrm>
          <a:off x="2609850" y="0"/>
          <a:ext cx="809625" cy="1304925"/>
        </a:xfrm>
        <a:prstGeom prst="rect">
          <a:avLst/>
        </a:prstGeom>
        <a:noFill/>
        <a:ln w="9525" cmpd="sng">
          <a:noFill/>
        </a:ln>
      </xdr:spPr>
    </xdr:pic>
    <xdr:clientData/>
  </xdr:twoCellAnchor>
  <xdr:twoCellAnchor editAs="oneCell">
    <xdr:from>
      <xdr:col>3</xdr:col>
      <xdr:colOff>247650</xdr:colOff>
      <xdr:row>0</xdr:row>
      <xdr:rowOff>0</xdr:rowOff>
    </xdr:from>
    <xdr:to>
      <xdr:col>4</xdr:col>
      <xdr:colOff>200025</xdr:colOff>
      <xdr:row>0</xdr:row>
      <xdr:rowOff>1314450</xdr:rowOff>
    </xdr:to>
    <xdr:pic>
      <xdr:nvPicPr>
        <xdr:cNvPr id="10" name="Picture 10">
          <a:hlinkClick r:id="rId18"/>
        </xdr:cNvPr>
        <xdr:cNvPicPr preferRelativeResize="1">
          <a:picLocks noChangeAspect="1"/>
        </xdr:cNvPicPr>
      </xdr:nvPicPr>
      <xdr:blipFill>
        <a:blip r:embed="rId16"/>
        <a:stretch>
          <a:fillRect/>
        </a:stretch>
      </xdr:blipFill>
      <xdr:spPr>
        <a:xfrm>
          <a:off x="3419475" y="0"/>
          <a:ext cx="800100" cy="1314450"/>
        </a:xfrm>
        <a:prstGeom prst="rect">
          <a:avLst/>
        </a:prstGeom>
        <a:noFill/>
        <a:ln w="9525" cmpd="sng">
          <a:noFill/>
        </a:ln>
      </xdr:spPr>
    </xdr:pic>
    <xdr:clientData/>
  </xdr:twoCellAnchor>
  <xdr:twoCellAnchor editAs="oneCell">
    <xdr:from>
      <xdr:col>4</xdr:col>
      <xdr:colOff>200025</xdr:colOff>
      <xdr:row>0</xdr:row>
      <xdr:rowOff>0</xdr:rowOff>
    </xdr:from>
    <xdr:to>
      <xdr:col>5</xdr:col>
      <xdr:colOff>161925</xdr:colOff>
      <xdr:row>0</xdr:row>
      <xdr:rowOff>1314450</xdr:rowOff>
    </xdr:to>
    <xdr:pic>
      <xdr:nvPicPr>
        <xdr:cNvPr id="11" name="Picture 11">
          <a:hlinkClick r:id="rId21"/>
        </xdr:cNvPr>
        <xdr:cNvPicPr preferRelativeResize="1">
          <a:picLocks noChangeAspect="1"/>
        </xdr:cNvPicPr>
      </xdr:nvPicPr>
      <xdr:blipFill>
        <a:blip r:embed="rId19"/>
        <a:stretch>
          <a:fillRect/>
        </a:stretch>
      </xdr:blipFill>
      <xdr:spPr>
        <a:xfrm>
          <a:off x="4219575" y="0"/>
          <a:ext cx="809625" cy="1314450"/>
        </a:xfrm>
        <a:prstGeom prst="rect">
          <a:avLst/>
        </a:prstGeom>
        <a:noFill/>
        <a:ln w="9525" cmpd="sng">
          <a:noFill/>
        </a:ln>
      </xdr:spPr>
    </xdr:pic>
    <xdr:clientData/>
  </xdr:twoCellAnchor>
  <xdr:twoCellAnchor editAs="oneCell">
    <xdr:from>
      <xdr:col>5</xdr:col>
      <xdr:colOff>161925</xdr:colOff>
      <xdr:row>0</xdr:row>
      <xdr:rowOff>0</xdr:rowOff>
    </xdr:from>
    <xdr:to>
      <xdr:col>6</xdr:col>
      <xdr:colOff>104775</xdr:colOff>
      <xdr:row>0</xdr:row>
      <xdr:rowOff>1314450</xdr:rowOff>
    </xdr:to>
    <xdr:pic>
      <xdr:nvPicPr>
        <xdr:cNvPr id="12" name="Picture 12">
          <a:hlinkClick r:id="rId24"/>
        </xdr:cNvPr>
        <xdr:cNvPicPr preferRelativeResize="1">
          <a:picLocks noChangeAspect="1"/>
        </xdr:cNvPicPr>
      </xdr:nvPicPr>
      <xdr:blipFill>
        <a:blip r:embed="rId22"/>
        <a:stretch>
          <a:fillRect/>
        </a:stretch>
      </xdr:blipFill>
      <xdr:spPr>
        <a:xfrm>
          <a:off x="5029200" y="0"/>
          <a:ext cx="790575" cy="1314450"/>
        </a:xfrm>
        <a:prstGeom prst="rect">
          <a:avLst/>
        </a:prstGeom>
        <a:noFill/>
        <a:ln w="9525" cmpd="sng">
          <a:noFill/>
        </a:ln>
      </xdr:spPr>
    </xdr:pic>
    <xdr:clientData/>
  </xdr:twoCellAnchor>
  <xdr:twoCellAnchor editAs="oneCell">
    <xdr:from>
      <xdr:col>6</xdr:col>
      <xdr:colOff>104775</xdr:colOff>
      <xdr:row>0</xdr:row>
      <xdr:rowOff>19050</xdr:rowOff>
    </xdr:from>
    <xdr:to>
      <xdr:col>7</xdr:col>
      <xdr:colOff>495300</xdr:colOff>
      <xdr:row>0</xdr:row>
      <xdr:rowOff>1276350</xdr:rowOff>
    </xdr:to>
    <xdr:pic>
      <xdr:nvPicPr>
        <xdr:cNvPr id="13" name="Picture 13">
          <a:hlinkClick r:id="rId27"/>
        </xdr:cNvPr>
        <xdr:cNvPicPr preferRelativeResize="1">
          <a:picLocks noChangeAspect="0"/>
        </xdr:cNvPicPr>
      </xdr:nvPicPr>
      <xdr:blipFill>
        <a:blip r:embed="rId25"/>
        <a:stretch>
          <a:fillRect/>
        </a:stretch>
      </xdr:blipFill>
      <xdr:spPr>
        <a:xfrm>
          <a:off x="5819775" y="19050"/>
          <a:ext cx="809625" cy="1257300"/>
        </a:xfrm>
        <a:prstGeom prst="rect">
          <a:avLst/>
        </a:prstGeom>
        <a:noFill/>
        <a:ln w="9525" cmpd="sng">
          <a:noFill/>
        </a:ln>
      </xdr:spPr>
    </xdr:pic>
    <xdr:clientData/>
  </xdr:twoCellAnchor>
  <xdr:twoCellAnchor editAs="oneCell">
    <xdr:from>
      <xdr:col>7</xdr:col>
      <xdr:colOff>495300</xdr:colOff>
      <xdr:row>0</xdr:row>
      <xdr:rowOff>9525</xdr:rowOff>
    </xdr:from>
    <xdr:to>
      <xdr:col>9</xdr:col>
      <xdr:colOff>76200</xdr:colOff>
      <xdr:row>0</xdr:row>
      <xdr:rowOff>1285875</xdr:rowOff>
    </xdr:to>
    <xdr:pic>
      <xdr:nvPicPr>
        <xdr:cNvPr id="14" name="Picture 14">
          <a:hlinkClick r:id="rId30"/>
        </xdr:cNvPr>
        <xdr:cNvPicPr preferRelativeResize="1">
          <a:picLocks noChangeAspect="0"/>
        </xdr:cNvPicPr>
      </xdr:nvPicPr>
      <xdr:blipFill>
        <a:blip r:embed="rId28"/>
        <a:stretch>
          <a:fillRect/>
        </a:stretch>
      </xdr:blipFill>
      <xdr:spPr>
        <a:xfrm>
          <a:off x="6629400" y="9525"/>
          <a:ext cx="800100" cy="1276350"/>
        </a:xfrm>
        <a:prstGeom prst="rect">
          <a:avLst/>
        </a:prstGeom>
        <a:noFill/>
        <a:ln w="9525" cmpd="sng">
          <a:noFill/>
        </a:ln>
      </xdr:spPr>
    </xdr:pic>
    <xdr:clientData/>
  </xdr:twoCellAnchor>
  <xdr:twoCellAnchor editAs="oneCell">
    <xdr:from>
      <xdr:col>1</xdr:col>
      <xdr:colOff>885825</xdr:colOff>
      <xdr:row>0</xdr:row>
      <xdr:rowOff>9525</xdr:rowOff>
    </xdr:from>
    <xdr:to>
      <xdr:col>1</xdr:col>
      <xdr:colOff>1676400</xdr:colOff>
      <xdr:row>0</xdr:row>
      <xdr:rowOff>1323975</xdr:rowOff>
    </xdr:to>
    <xdr:pic>
      <xdr:nvPicPr>
        <xdr:cNvPr id="15" name="Picture 15">
          <a:hlinkClick r:id="rId33"/>
        </xdr:cNvPr>
        <xdr:cNvPicPr preferRelativeResize="1">
          <a:picLocks noChangeAspect="1"/>
        </xdr:cNvPicPr>
      </xdr:nvPicPr>
      <xdr:blipFill>
        <a:blip r:embed="rId31"/>
        <a:stretch>
          <a:fillRect/>
        </a:stretch>
      </xdr:blipFill>
      <xdr:spPr>
        <a:xfrm>
          <a:off x="1028700" y="9525"/>
          <a:ext cx="790575" cy="1314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50</xdr:row>
      <xdr:rowOff>0</xdr:rowOff>
    </xdr:from>
    <xdr:ext cx="5686425" cy="447675"/>
    <xdr:sp>
      <xdr:nvSpPr>
        <xdr:cNvPr id="1" name="TextBox 1"/>
        <xdr:cNvSpPr txBox="1">
          <a:spLocks noChangeArrowheads="1"/>
        </xdr:cNvSpPr>
      </xdr:nvSpPr>
      <xdr:spPr>
        <a:xfrm>
          <a:off x="180975" y="9277350"/>
          <a:ext cx="5686425" cy="447675"/>
        </a:xfrm>
        <a:prstGeom prst="rect">
          <a:avLst/>
        </a:prstGeom>
        <a:noFill/>
        <a:ln w="9525" cmpd="sng">
          <a:noFill/>
        </a:ln>
      </xdr:spPr>
      <xdr:txBody>
        <a:bodyPr vertOverflow="clip" wrap="square"/>
        <a:p>
          <a:pPr algn="l">
            <a:defRPr/>
          </a:pPr>
          <a:r>
            <a:rPr lang="en-US" cap="none" sz="600" b="0" i="0" u="none" baseline="0">
              <a:latin typeface="Arial"/>
              <a:ea typeface="Arial"/>
              <a:cs typeface="Arial"/>
            </a:rPr>
            <a:t>Note:
The Quick Financial  Analysis is designed for the initial review of a project by management. This analysis is an approximation based on the information provided. Turn to the main section in this workbook to perform a detailed financial analysis.</a:t>
          </a:r>
        </a:p>
      </xdr:txBody>
    </xdr:sp>
    <xdr:clientData/>
  </xdr:oneCellAnchor>
  <xdr:twoCellAnchor>
    <xdr:from>
      <xdr:col>1</xdr:col>
      <xdr:colOff>66675</xdr:colOff>
      <xdr:row>34</xdr:row>
      <xdr:rowOff>28575</xdr:rowOff>
    </xdr:from>
    <xdr:to>
      <xdr:col>8</xdr:col>
      <xdr:colOff>847725</xdr:colOff>
      <xdr:row>48</xdr:row>
      <xdr:rowOff>133350</xdr:rowOff>
    </xdr:to>
    <xdr:graphicFrame>
      <xdr:nvGraphicFramePr>
        <xdr:cNvPr id="2" name="Chart 8"/>
        <xdr:cNvGraphicFramePr/>
      </xdr:nvGraphicFramePr>
      <xdr:xfrm>
        <a:off x="209550" y="6715125"/>
        <a:ext cx="5295900" cy="2371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3</xdr:col>
      <xdr:colOff>333375</xdr:colOff>
      <xdr:row>0</xdr:row>
      <xdr:rowOff>1276350</xdr:rowOff>
    </xdr:to>
    <xdr:pic>
      <xdr:nvPicPr>
        <xdr:cNvPr id="3" name="Picture 15">
          <a:hlinkClick r:id="rId4"/>
        </xdr:cNvPr>
        <xdr:cNvPicPr preferRelativeResize="1">
          <a:picLocks noChangeAspect="1"/>
        </xdr:cNvPicPr>
      </xdr:nvPicPr>
      <xdr:blipFill>
        <a:blip r:embed="rId2"/>
        <a:stretch>
          <a:fillRect/>
        </a:stretch>
      </xdr:blipFill>
      <xdr:spPr>
        <a:xfrm>
          <a:off x="0" y="0"/>
          <a:ext cx="1028700" cy="1276350"/>
        </a:xfrm>
        <a:prstGeom prst="rect">
          <a:avLst/>
        </a:prstGeom>
        <a:noFill/>
        <a:ln w="9525" cmpd="sng">
          <a:noFill/>
        </a:ln>
      </xdr:spPr>
    </xdr:pic>
    <xdr:clientData/>
  </xdr:twoCellAnchor>
  <xdr:twoCellAnchor editAs="oneCell">
    <xdr:from>
      <xdr:col>3</xdr:col>
      <xdr:colOff>1114425</xdr:colOff>
      <xdr:row>0</xdr:row>
      <xdr:rowOff>0</xdr:rowOff>
    </xdr:from>
    <xdr:to>
      <xdr:col>4</xdr:col>
      <xdr:colOff>371475</xdr:colOff>
      <xdr:row>0</xdr:row>
      <xdr:rowOff>1304925</xdr:rowOff>
    </xdr:to>
    <xdr:pic>
      <xdr:nvPicPr>
        <xdr:cNvPr id="4" name="Picture 16">
          <a:hlinkClick r:id="rId7"/>
        </xdr:cNvPr>
        <xdr:cNvPicPr preferRelativeResize="1">
          <a:picLocks noChangeAspect="1"/>
        </xdr:cNvPicPr>
      </xdr:nvPicPr>
      <xdr:blipFill>
        <a:blip r:embed="rId5"/>
        <a:stretch>
          <a:fillRect/>
        </a:stretch>
      </xdr:blipFill>
      <xdr:spPr>
        <a:xfrm>
          <a:off x="1809750" y="0"/>
          <a:ext cx="800100" cy="1304925"/>
        </a:xfrm>
        <a:prstGeom prst="rect">
          <a:avLst/>
        </a:prstGeom>
        <a:noFill/>
        <a:ln w="9525" cmpd="sng">
          <a:noFill/>
        </a:ln>
      </xdr:spPr>
    </xdr:pic>
    <xdr:clientData/>
  </xdr:twoCellAnchor>
  <xdr:twoCellAnchor editAs="oneCell">
    <xdr:from>
      <xdr:col>4</xdr:col>
      <xdr:colOff>371475</xdr:colOff>
      <xdr:row>0</xdr:row>
      <xdr:rowOff>0</xdr:rowOff>
    </xdr:from>
    <xdr:to>
      <xdr:col>4</xdr:col>
      <xdr:colOff>1181100</xdr:colOff>
      <xdr:row>0</xdr:row>
      <xdr:rowOff>1304925</xdr:rowOff>
    </xdr:to>
    <xdr:pic>
      <xdr:nvPicPr>
        <xdr:cNvPr id="5" name="Picture 17">
          <a:hlinkClick r:id="rId10"/>
        </xdr:cNvPr>
        <xdr:cNvPicPr preferRelativeResize="1">
          <a:picLocks noChangeAspect="1"/>
        </xdr:cNvPicPr>
      </xdr:nvPicPr>
      <xdr:blipFill>
        <a:blip r:embed="rId8"/>
        <a:stretch>
          <a:fillRect/>
        </a:stretch>
      </xdr:blipFill>
      <xdr:spPr>
        <a:xfrm>
          <a:off x="2609850" y="0"/>
          <a:ext cx="809625" cy="1304925"/>
        </a:xfrm>
        <a:prstGeom prst="rect">
          <a:avLst/>
        </a:prstGeom>
        <a:noFill/>
        <a:ln w="9525" cmpd="sng">
          <a:noFill/>
        </a:ln>
      </xdr:spPr>
    </xdr:pic>
    <xdr:clientData/>
  </xdr:twoCellAnchor>
  <xdr:twoCellAnchor editAs="oneCell">
    <xdr:from>
      <xdr:col>5</xdr:col>
      <xdr:colOff>0</xdr:colOff>
      <xdr:row>0</xdr:row>
      <xdr:rowOff>0</xdr:rowOff>
    </xdr:from>
    <xdr:to>
      <xdr:col>6</xdr:col>
      <xdr:colOff>733425</xdr:colOff>
      <xdr:row>0</xdr:row>
      <xdr:rowOff>1314450</xdr:rowOff>
    </xdr:to>
    <xdr:pic>
      <xdr:nvPicPr>
        <xdr:cNvPr id="6" name="Picture 18">
          <a:hlinkClick r:id="rId13"/>
        </xdr:cNvPr>
        <xdr:cNvPicPr preferRelativeResize="1">
          <a:picLocks noChangeAspect="1"/>
        </xdr:cNvPicPr>
      </xdr:nvPicPr>
      <xdr:blipFill>
        <a:blip r:embed="rId11"/>
        <a:stretch>
          <a:fillRect/>
        </a:stretch>
      </xdr:blipFill>
      <xdr:spPr>
        <a:xfrm>
          <a:off x="3419475" y="0"/>
          <a:ext cx="800100" cy="1314450"/>
        </a:xfrm>
        <a:prstGeom prst="rect">
          <a:avLst/>
        </a:prstGeom>
        <a:noFill/>
        <a:ln w="9525" cmpd="sng">
          <a:noFill/>
        </a:ln>
      </xdr:spPr>
    </xdr:pic>
    <xdr:clientData/>
  </xdr:twoCellAnchor>
  <xdr:twoCellAnchor editAs="oneCell">
    <xdr:from>
      <xdr:col>6</xdr:col>
      <xdr:colOff>733425</xdr:colOff>
      <xdr:row>0</xdr:row>
      <xdr:rowOff>0</xdr:rowOff>
    </xdr:from>
    <xdr:to>
      <xdr:col>8</xdr:col>
      <xdr:colOff>371475</xdr:colOff>
      <xdr:row>0</xdr:row>
      <xdr:rowOff>1314450</xdr:rowOff>
    </xdr:to>
    <xdr:pic>
      <xdr:nvPicPr>
        <xdr:cNvPr id="7" name="Picture 19">
          <a:hlinkClick r:id="rId16"/>
        </xdr:cNvPr>
        <xdr:cNvPicPr preferRelativeResize="1">
          <a:picLocks noChangeAspect="1"/>
        </xdr:cNvPicPr>
      </xdr:nvPicPr>
      <xdr:blipFill>
        <a:blip r:embed="rId14"/>
        <a:stretch>
          <a:fillRect/>
        </a:stretch>
      </xdr:blipFill>
      <xdr:spPr>
        <a:xfrm>
          <a:off x="4219575" y="0"/>
          <a:ext cx="809625" cy="1314450"/>
        </a:xfrm>
        <a:prstGeom prst="rect">
          <a:avLst/>
        </a:prstGeom>
        <a:noFill/>
        <a:ln w="9525" cmpd="sng">
          <a:noFill/>
        </a:ln>
      </xdr:spPr>
    </xdr:pic>
    <xdr:clientData/>
  </xdr:twoCellAnchor>
  <xdr:twoCellAnchor editAs="oneCell">
    <xdr:from>
      <xdr:col>8</xdr:col>
      <xdr:colOff>1162050</xdr:colOff>
      <xdr:row>0</xdr:row>
      <xdr:rowOff>19050</xdr:rowOff>
    </xdr:from>
    <xdr:to>
      <xdr:col>9</xdr:col>
      <xdr:colOff>714375</xdr:colOff>
      <xdr:row>0</xdr:row>
      <xdr:rowOff>1276350</xdr:rowOff>
    </xdr:to>
    <xdr:pic>
      <xdr:nvPicPr>
        <xdr:cNvPr id="8" name="Picture 20">
          <a:hlinkClick r:id="rId19"/>
        </xdr:cNvPr>
        <xdr:cNvPicPr preferRelativeResize="1">
          <a:picLocks noChangeAspect="0"/>
        </xdr:cNvPicPr>
      </xdr:nvPicPr>
      <xdr:blipFill>
        <a:blip r:embed="rId17"/>
        <a:stretch>
          <a:fillRect/>
        </a:stretch>
      </xdr:blipFill>
      <xdr:spPr>
        <a:xfrm>
          <a:off x="5819775" y="19050"/>
          <a:ext cx="809625" cy="1257300"/>
        </a:xfrm>
        <a:prstGeom prst="rect">
          <a:avLst/>
        </a:prstGeom>
        <a:noFill/>
        <a:ln w="9525" cmpd="sng">
          <a:noFill/>
        </a:ln>
      </xdr:spPr>
    </xdr:pic>
    <xdr:clientData/>
  </xdr:twoCellAnchor>
  <xdr:twoCellAnchor editAs="oneCell">
    <xdr:from>
      <xdr:col>9</xdr:col>
      <xdr:colOff>714375</xdr:colOff>
      <xdr:row>0</xdr:row>
      <xdr:rowOff>9525</xdr:rowOff>
    </xdr:from>
    <xdr:to>
      <xdr:col>11</xdr:col>
      <xdr:colOff>133350</xdr:colOff>
      <xdr:row>0</xdr:row>
      <xdr:rowOff>1285875</xdr:rowOff>
    </xdr:to>
    <xdr:pic>
      <xdr:nvPicPr>
        <xdr:cNvPr id="9" name="Picture 21">
          <a:hlinkClick r:id="rId22"/>
        </xdr:cNvPr>
        <xdr:cNvPicPr preferRelativeResize="1">
          <a:picLocks noChangeAspect="0"/>
        </xdr:cNvPicPr>
      </xdr:nvPicPr>
      <xdr:blipFill>
        <a:blip r:embed="rId20"/>
        <a:stretch>
          <a:fillRect/>
        </a:stretch>
      </xdr:blipFill>
      <xdr:spPr>
        <a:xfrm>
          <a:off x="6629400" y="9525"/>
          <a:ext cx="800100" cy="1276350"/>
        </a:xfrm>
        <a:prstGeom prst="rect">
          <a:avLst/>
        </a:prstGeom>
        <a:noFill/>
        <a:ln w="9525" cmpd="sng">
          <a:noFill/>
        </a:ln>
      </xdr:spPr>
    </xdr:pic>
    <xdr:clientData/>
  </xdr:twoCellAnchor>
  <xdr:twoCellAnchor editAs="oneCell">
    <xdr:from>
      <xdr:col>3</xdr:col>
      <xdr:colOff>333375</xdr:colOff>
      <xdr:row>0</xdr:row>
      <xdr:rowOff>9525</xdr:rowOff>
    </xdr:from>
    <xdr:to>
      <xdr:col>3</xdr:col>
      <xdr:colOff>1123950</xdr:colOff>
      <xdr:row>0</xdr:row>
      <xdr:rowOff>1323975</xdr:rowOff>
    </xdr:to>
    <xdr:pic>
      <xdr:nvPicPr>
        <xdr:cNvPr id="10" name="Picture 22">
          <a:hlinkClick r:id="rId25"/>
        </xdr:cNvPr>
        <xdr:cNvPicPr preferRelativeResize="1">
          <a:picLocks noChangeAspect="1"/>
        </xdr:cNvPicPr>
      </xdr:nvPicPr>
      <xdr:blipFill>
        <a:blip r:embed="rId23"/>
        <a:stretch>
          <a:fillRect/>
        </a:stretch>
      </xdr:blipFill>
      <xdr:spPr>
        <a:xfrm>
          <a:off x="1028700" y="9525"/>
          <a:ext cx="790575" cy="1314450"/>
        </a:xfrm>
        <a:prstGeom prst="rect">
          <a:avLst/>
        </a:prstGeom>
        <a:noFill/>
        <a:ln w="9525" cmpd="sng">
          <a:noFill/>
        </a:ln>
      </xdr:spPr>
    </xdr:pic>
    <xdr:clientData/>
  </xdr:twoCellAnchor>
  <xdr:twoCellAnchor editAs="oneCell">
    <xdr:from>
      <xdr:col>8</xdr:col>
      <xdr:colOff>361950</xdr:colOff>
      <xdr:row>0</xdr:row>
      <xdr:rowOff>0</xdr:rowOff>
    </xdr:from>
    <xdr:to>
      <xdr:col>8</xdr:col>
      <xdr:colOff>1162050</xdr:colOff>
      <xdr:row>0</xdr:row>
      <xdr:rowOff>1304925</xdr:rowOff>
    </xdr:to>
    <xdr:pic>
      <xdr:nvPicPr>
        <xdr:cNvPr id="11" name="Picture 23"/>
        <xdr:cNvPicPr preferRelativeResize="1">
          <a:picLocks noChangeAspect="0"/>
        </xdr:cNvPicPr>
      </xdr:nvPicPr>
      <xdr:blipFill>
        <a:blip r:embed="rId26"/>
        <a:stretch>
          <a:fillRect/>
        </a:stretch>
      </xdr:blipFill>
      <xdr:spPr>
        <a:xfrm>
          <a:off x="5019675" y="0"/>
          <a:ext cx="8001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dimension ref="B2:F48"/>
  <sheetViews>
    <sheetView showGridLines="0" tabSelected="1" workbookViewId="0" topLeftCell="A1">
      <pane ySplit="1" topLeftCell="BM2" activePane="bottomLeft" state="frozen"/>
      <selection pane="topLeft" activeCell="A2" sqref="A2"/>
      <selection pane="bottomLeft" activeCell="N14" sqref="N14"/>
    </sheetView>
  </sheetViews>
  <sheetFormatPr defaultColWidth="9.140625" defaultRowHeight="12.75"/>
  <cols>
    <col min="1" max="1" width="4.7109375" style="309" customWidth="1"/>
    <col min="2" max="7" width="9.00390625" style="309" customWidth="1"/>
    <col min="8" max="10" width="9.140625" style="309" customWidth="1"/>
    <col min="11" max="11" width="4.7109375" style="309" customWidth="1"/>
    <col min="12" max="16384" width="9.140625" style="309" customWidth="1"/>
  </cols>
  <sheetData>
    <row r="1" s="306" customFormat="1" ht="104.25" customHeight="1"/>
    <row r="2" spans="2:6" ht="12.75">
      <c r="B2" s="307"/>
      <c r="C2" s="307"/>
      <c r="D2" s="307"/>
      <c r="E2" s="307"/>
      <c r="F2" s="308"/>
    </row>
    <row r="3" spans="2:6" ht="12.75">
      <c r="B3" s="307"/>
      <c r="C3" s="307"/>
      <c r="D3" s="307"/>
      <c r="E3" s="307"/>
      <c r="F3" s="308"/>
    </row>
    <row r="4" spans="2:6" ht="12.75">
      <c r="B4" s="307"/>
      <c r="C4" s="307"/>
      <c r="D4" s="307"/>
      <c r="E4" s="310"/>
      <c r="F4" s="308"/>
    </row>
    <row r="5" spans="2:6" ht="12.75">
      <c r="B5" s="307"/>
      <c r="C5" s="307"/>
      <c r="D5" s="307"/>
      <c r="E5" s="307"/>
      <c r="F5" s="308"/>
    </row>
    <row r="6" spans="2:6" ht="12.75">
      <c r="B6" s="307"/>
      <c r="C6" s="307"/>
      <c r="D6" s="307"/>
      <c r="E6" s="307"/>
      <c r="F6" s="308"/>
    </row>
    <row r="7" spans="2:6" ht="12.75">
      <c r="B7" s="307"/>
      <c r="C7" s="307"/>
      <c r="D7" s="307"/>
      <c r="E7" s="307"/>
      <c r="F7" s="308"/>
    </row>
    <row r="8" spans="2:6" ht="12.75">
      <c r="B8" s="307"/>
      <c r="C8" s="307"/>
      <c r="D8" s="307"/>
      <c r="E8" s="307"/>
      <c r="F8" s="308"/>
    </row>
    <row r="9" spans="2:6" ht="12.75">
      <c r="B9" s="307"/>
      <c r="C9" s="307"/>
      <c r="D9" s="307"/>
      <c r="E9" s="307"/>
      <c r="F9" s="308"/>
    </row>
    <row r="10" spans="2:6" ht="12.75">
      <c r="B10" s="307"/>
      <c r="C10" s="307"/>
      <c r="D10" s="307"/>
      <c r="E10" s="307"/>
      <c r="F10" s="308"/>
    </row>
    <row r="11" spans="2:6" ht="12.75">
      <c r="B11" s="307"/>
      <c r="C11" s="307"/>
      <c r="D11" s="307"/>
      <c r="E11" s="307"/>
      <c r="F11" s="308"/>
    </row>
    <row r="12" spans="2:6" ht="12.75">
      <c r="B12" s="307"/>
      <c r="C12" s="307"/>
      <c r="D12" s="307"/>
      <c r="E12" s="307"/>
      <c r="F12" s="308"/>
    </row>
    <row r="13" spans="2:6" ht="12.75">
      <c r="B13" s="307"/>
      <c r="C13" s="307"/>
      <c r="D13" s="307"/>
      <c r="E13" s="307"/>
      <c r="F13" s="308"/>
    </row>
    <row r="14" spans="2:6" ht="12.75">
      <c r="B14" s="307"/>
      <c r="C14" s="307"/>
      <c r="D14" s="307"/>
      <c r="E14" s="307"/>
      <c r="F14" s="308"/>
    </row>
    <row r="15" spans="2:6" ht="12.75">
      <c r="B15" s="307"/>
      <c r="C15" s="307"/>
      <c r="D15" s="307"/>
      <c r="E15" s="307"/>
      <c r="F15" s="308"/>
    </row>
    <row r="16" spans="2:6" ht="12.75">
      <c r="B16" s="307"/>
      <c r="C16" s="307"/>
      <c r="D16" s="307"/>
      <c r="E16" s="307"/>
      <c r="F16" s="308"/>
    </row>
    <row r="17" spans="2:6" ht="12.75">
      <c r="B17" s="307"/>
      <c r="C17" s="307"/>
      <c r="D17" s="307"/>
      <c r="E17" s="307"/>
      <c r="F17" s="308"/>
    </row>
    <row r="18" spans="2:6" ht="12.75">
      <c r="B18" s="307"/>
      <c r="C18" s="307"/>
      <c r="D18" s="307"/>
      <c r="E18" s="307"/>
      <c r="F18" s="308"/>
    </row>
    <row r="19" spans="2:6" ht="12.75">
      <c r="B19" s="307"/>
      <c r="C19" s="307"/>
      <c r="D19" s="307"/>
      <c r="E19" s="307"/>
      <c r="F19" s="308"/>
    </row>
    <row r="20" spans="2:6" ht="12.75">
      <c r="B20" s="307"/>
      <c r="C20" s="307"/>
      <c r="D20" s="307"/>
      <c r="E20" s="307"/>
      <c r="F20" s="308"/>
    </row>
    <row r="21" spans="2:6" ht="12.75">
      <c r="B21" s="307"/>
      <c r="C21" s="307"/>
      <c r="D21" s="307"/>
      <c r="E21" s="307"/>
      <c r="F21" s="308"/>
    </row>
    <row r="22" spans="2:6" ht="12.75">
      <c r="B22" s="307"/>
      <c r="C22" s="307"/>
      <c r="D22" s="307"/>
      <c r="E22" s="307"/>
      <c r="F22" s="308"/>
    </row>
    <row r="23" spans="2:6" ht="12.75">
      <c r="B23" s="307"/>
      <c r="C23" s="307"/>
      <c r="D23" s="307"/>
      <c r="E23" s="307"/>
      <c r="F23" s="308"/>
    </row>
    <row r="24" spans="2:6" ht="12.75">
      <c r="B24" s="307"/>
      <c r="C24" s="307"/>
      <c r="D24" s="307"/>
      <c r="E24" s="307"/>
      <c r="F24" s="308"/>
    </row>
    <row r="25" spans="2:6" ht="12.75">
      <c r="B25" s="307"/>
      <c r="C25" s="307"/>
      <c r="D25" s="307"/>
      <c r="E25" s="307"/>
      <c r="F25" s="308"/>
    </row>
    <row r="26" spans="2:6" ht="12.75">
      <c r="B26" s="307"/>
      <c r="C26" s="307"/>
      <c r="D26" s="307"/>
      <c r="E26" s="307"/>
      <c r="F26" s="308"/>
    </row>
    <row r="27" spans="2:6" ht="12.75">
      <c r="B27" s="307"/>
      <c r="C27" s="307"/>
      <c r="D27" s="307"/>
      <c r="E27" s="307"/>
      <c r="F27" s="308"/>
    </row>
    <row r="28" spans="2:6" ht="12.75">
      <c r="B28" s="307"/>
      <c r="C28" s="307"/>
      <c r="D28" s="307"/>
      <c r="E28" s="307"/>
      <c r="F28" s="308"/>
    </row>
    <row r="29" spans="2:6" ht="12.75">
      <c r="B29" s="307"/>
      <c r="C29" s="307"/>
      <c r="D29" s="307"/>
      <c r="E29" s="307"/>
      <c r="F29" s="308"/>
    </row>
    <row r="30" spans="2:6" ht="12.75">
      <c r="B30" s="307"/>
      <c r="C30" s="307"/>
      <c r="D30" s="307"/>
      <c r="E30" s="307"/>
      <c r="F30" s="308"/>
    </row>
    <row r="31" spans="2:6" ht="12.75">
      <c r="B31" s="307"/>
      <c r="C31" s="307"/>
      <c r="D31" s="307"/>
      <c r="E31" s="307"/>
      <c r="F31" s="308"/>
    </row>
    <row r="32" spans="2:6" ht="12.75">
      <c r="B32" s="307"/>
      <c r="C32" s="307"/>
      <c r="D32" s="307"/>
      <c r="E32" s="307"/>
      <c r="F32" s="308"/>
    </row>
    <row r="33" spans="2:6" ht="12.75">
      <c r="B33" s="307"/>
      <c r="C33" s="307"/>
      <c r="D33" s="307"/>
      <c r="E33" s="307"/>
      <c r="F33" s="308"/>
    </row>
    <row r="34" spans="2:6" ht="12.75">
      <c r="B34" s="307"/>
      <c r="C34" s="307"/>
      <c r="D34" s="307"/>
      <c r="E34" s="307"/>
      <c r="F34" s="308"/>
    </row>
    <row r="35" spans="2:6" ht="12.75">
      <c r="B35" s="311"/>
      <c r="C35" s="311"/>
      <c r="D35" s="311"/>
      <c r="E35" s="311"/>
      <c r="F35" s="311"/>
    </row>
    <row r="36" spans="2:6" ht="12.75">
      <c r="B36" s="311"/>
      <c r="C36" s="311"/>
      <c r="D36" s="311"/>
      <c r="E36" s="311"/>
      <c r="F36" s="311"/>
    </row>
    <row r="37" spans="2:6" ht="12.75">
      <c r="B37" s="311"/>
      <c r="C37" s="311"/>
      <c r="D37" s="311"/>
      <c r="E37" s="311"/>
      <c r="F37" s="311"/>
    </row>
    <row r="38" spans="2:6" ht="12.75">
      <c r="B38" s="312"/>
      <c r="C38" s="311"/>
      <c r="D38" s="311"/>
      <c r="E38" s="311"/>
      <c r="F38" s="311"/>
    </row>
    <row r="39" spans="2:6" ht="12.75">
      <c r="B39" s="311"/>
      <c r="C39" s="311"/>
      <c r="D39" s="311"/>
      <c r="E39" s="311"/>
      <c r="F39" s="311"/>
    </row>
    <row r="40" spans="2:6" ht="12.75">
      <c r="B40" s="311"/>
      <c r="C40" s="311"/>
      <c r="D40" s="311"/>
      <c r="E40" s="311"/>
      <c r="F40" s="311"/>
    </row>
    <row r="41" spans="2:6" ht="12.75">
      <c r="B41" s="311"/>
      <c r="C41" s="313"/>
      <c r="D41" s="314"/>
      <c r="E41" s="315"/>
      <c r="F41" s="311"/>
    </row>
    <row r="42" spans="2:6" ht="12.75">
      <c r="B42" s="311"/>
      <c r="C42" s="313"/>
      <c r="D42" s="314"/>
      <c r="E42" s="316"/>
      <c r="F42" s="311"/>
    </row>
    <row r="43" spans="2:6" ht="12.75">
      <c r="B43" s="311"/>
      <c r="C43" s="317"/>
      <c r="D43" s="317"/>
      <c r="E43" s="317"/>
      <c r="F43" s="311"/>
    </row>
    <row r="44" spans="2:6" ht="12.75">
      <c r="B44" s="311"/>
      <c r="C44" s="317"/>
      <c r="D44" s="317"/>
      <c r="E44" s="317"/>
      <c r="F44" s="311"/>
    </row>
    <row r="45" spans="2:6" ht="12.75">
      <c r="B45" s="311"/>
      <c r="C45" s="317"/>
      <c r="D45" s="317"/>
      <c r="E45" s="317"/>
      <c r="F45" s="311"/>
    </row>
    <row r="46" spans="2:6" ht="12.75">
      <c r="B46" s="311"/>
      <c r="C46" s="318"/>
      <c r="D46" s="313"/>
      <c r="E46" s="315"/>
      <c r="F46" s="311"/>
    </row>
    <row r="47" spans="2:6" ht="12.75">
      <c r="B47" s="307"/>
      <c r="C47" s="318"/>
      <c r="D47" s="313"/>
      <c r="E47" s="319"/>
      <c r="F47" s="308"/>
    </row>
    <row r="48" spans="2:6" ht="12.75">
      <c r="B48" s="307"/>
      <c r="C48" s="318"/>
      <c r="D48" s="313"/>
      <c r="E48" s="320"/>
      <c r="F48" s="308"/>
    </row>
  </sheetData>
  <sheetProtection password="DF72" sheet="1" objects="1" scenarios="1"/>
  <printOptions horizontalCentered="1" verticalCentered="1"/>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5"/>
  <dimension ref="A2:J441"/>
  <sheetViews>
    <sheetView showGridLines="0" workbookViewId="0" topLeftCell="B1">
      <pane ySplit="1" topLeftCell="BM329" activePane="bottomLeft" state="frozen"/>
      <selection pane="topLeft" activeCell="B1" sqref="B1"/>
      <selection pane="bottomLeft" activeCell="G337" sqref="G337"/>
    </sheetView>
  </sheetViews>
  <sheetFormatPr defaultColWidth="9.140625" defaultRowHeight="12.75"/>
  <cols>
    <col min="1" max="1" width="0.42578125" style="6" hidden="1" customWidth="1"/>
    <col min="2" max="2" width="3.00390625" style="30" customWidth="1"/>
    <col min="3" max="3" width="36.140625" style="7" customWidth="1"/>
    <col min="4" max="7" width="12.7109375" style="10" customWidth="1"/>
    <col min="8" max="16384" width="9.140625" style="7" customWidth="1"/>
  </cols>
  <sheetData>
    <row r="1" s="5" customFormat="1" ht="104.25" customHeight="1"/>
    <row r="2" spans="1:9" s="322" customFormat="1" ht="10.5" customHeight="1">
      <c r="A2" s="321"/>
      <c r="I2" s="323" t="s">
        <v>0</v>
      </c>
    </row>
    <row r="3" spans="1:9" s="322" customFormat="1" ht="10.5" customHeight="1">
      <c r="A3" s="321"/>
      <c r="B3" s="324"/>
      <c r="C3" s="324"/>
      <c r="D3" s="324"/>
      <c r="E3" s="324"/>
      <c r="F3" s="324"/>
      <c r="G3" s="325"/>
      <c r="I3" s="323" t="s">
        <v>1</v>
      </c>
    </row>
    <row r="4" spans="1:9" s="322" customFormat="1" ht="10.5" customHeight="1">
      <c r="A4" s="321"/>
      <c r="B4" s="324"/>
      <c r="C4" s="326"/>
      <c r="D4" s="324"/>
      <c r="E4" s="324"/>
      <c r="F4" s="324"/>
      <c r="G4" s="325"/>
      <c r="I4" s="323" t="s">
        <v>2</v>
      </c>
    </row>
    <row r="5" spans="1:10" s="322" customFormat="1" ht="10.5" customHeight="1">
      <c r="A5" s="321"/>
      <c r="B5" s="324"/>
      <c r="C5" s="309"/>
      <c r="D5" s="324"/>
      <c r="E5" s="324"/>
      <c r="F5" s="324"/>
      <c r="G5" s="325"/>
      <c r="I5" s="327"/>
      <c r="J5" s="327"/>
    </row>
    <row r="6" spans="1:10" s="322" customFormat="1" ht="10.5" customHeight="1">
      <c r="A6" s="321"/>
      <c r="B6" s="324"/>
      <c r="C6" s="324"/>
      <c r="D6" s="324"/>
      <c r="E6" s="324"/>
      <c r="F6" s="324"/>
      <c r="G6" s="328"/>
      <c r="I6" s="327"/>
      <c r="J6" s="327"/>
    </row>
    <row r="7" spans="1:10" s="322" customFormat="1" ht="10.5" customHeight="1">
      <c r="A7" s="321"/>
      <c r="B7" s="324"/>
      <c r="C7" s="324"/>
      <c r="D7" s="324"/>
      <c r="E7" s="324"/>
      <c r="F7" s="324"/>
      <c r="G7" s="328"/>
      <c r="I7" s="327"/>
      <c r="J7" s="327"/>
    </row>
    <row r="8" spans="1:10" s="322" customFormat="1" ht="10.5" customHeight="1">
      <c r="A8" s="321"/>
      <c r="B8" s="324"/>
      <c r="C8" s="324"/>
      <c r="D8" s="324"/>
      <c r="E8" s="324"/>
      <c r="F8" s="324"/>
      <c r="G8" s="328"/>
      <c r="I8" s="327"/>
      <c r="J8" s="327"/>
    </row>
    <row r="9" spans="1:10" s="322" customFormat="1" ht="10.5" customHeight="1">
      <c r="A9" s="321"/>
      <c r="B9" s="324"/>
      <c r="C9" s="324"/>
      <c r="D9" s="324"/>
      <c r="E9" s="324"/>
      <c r="F9" s="324"/>
      <c r="G9" s="328"/>
      <c r="I9" s="327"/>
      <c r="J9" s="327"/>
    </row>
    <row r="10" spans="1:10" s="322" customFormat="1" ht="12.75" customHeight="1">
      <c r="A10" s="321"/>
      <c r="B10" s="324"/>
      <c r="C10" s="324"/>
      <c r="D10" s="324"/>
      <c r="E10" s="324"/>
      <c r="F10" s="324"/>
      <c r="G10" s="328"/>
      <c r="H10" s="323"/>
      <c r="I10" s="327"/>
      <c r="J10" s="327"/>
    </row>
    <row r="11" spans="1:8" s="322" customFormat="1" ht="12.75" customHeight="1">
      <c r="A11" s="321"/>
      <c r="B11" s="324"/>
      <c r="C11" s="324"/>
      <c r="D11" s="324"/>
      <c r="E11" s="324"/>
      <c r="F11" s="324"/>
      <c r="G11" s="328"/>
      <c r="H11" s="323"/>
    </row>
    <row r="12" spans="1:7" s="322" customFormat="1" ht="12.75" customHeight="1">
      <c r="A12" s="321"/>
      <c r="B12" s="324"/>
      <c r="C12" s="324"/>
      <c r="D12" s="324"/>
      <c r="E12" s="324"/>
      <c r="F12" s="324"/>
      <c r="G12" s="328"/>
    </row>
    <row r="13" spans="1:7" s="322" customFormat="1" ht="12.75" customHeight="1">
      <c r="A13" s="321"/>
      <c r="B13" s="324"/>
      <c r="C13" s="324"/>
      <c r="D13" s="324"/>
      <c r="E13" s="324"/>
      <c r="F13" s="324"/>
      <c r="G13" s="328"/>
    </row>
    <row r="14" spans="1:7" s="322" customFormat="1" ht="12.75" customHeight="1">
      <c r="A14" s="321"/>
      <c r="B14" s="324"/>
      <c r="C14" s="324"/>
      <c r="D14" s="324"/>
      <c r="E14" s="324"/>
      <c r="F14" s="324"/>
      <c r="G14" s="328"/>
    </row>
    <row r="15" spans="1:7" s="322" customFormat="1" ht="12.75" customHeight="1">
      <c r="A15" s="321"/>
      <c r="B15" s="324"/>
      <c r="C15" s="324"/>
      <c r="D15" s="324"/>
      <c r="E15" s="324"/>
      <c r="F15" s="324"/>
      <c r="G15" s="328"/>
    </row>
    <row r="16" spans="1:7" s="322" customFormat="1" ht="12.75" customHeight="1">
      <c r="A16" s="321"/>
      <c r="B16" s="324"/>
      <c r="C16" s="324"/>
      <c r="D16" s="324"/>
      <c r="E16" s="324"/>
      <c r="F16" s="324"/>
      <c r="G16" s="328"/>
    </row>
    <row r="17" spans="1:7" s="322" customFormat="1" ht="12.75" customHeight="1">
      <c r="A17" s="321"/>
      <c r="B17" s="324"/>
      <c r="C17" s="324"/>
      <c r="D17" s="324"/>
      <c r="E17" s="324"/>
      <c r="F17" s="324"/>
      <c r="G17" s="328"/>
    </row>
    <row r="18" spans="1:7" s="322" customFormat="1" ht="12.75" customHeight="1">
      <c r="A18" s="321"/>
      <c r="B18" s="324"/>
      <c r="C18" s="324"/>
      <c r="D18" s="324"/>
      <c r="E18" s="324"/>
      <c r="F18" s="324"/>
      <c r="G18" s="329"/>
    </row>
    <row r="19" spans="1:7" s="322" customFormat="1" ht="12.75" customHeight="1">
      <c r="A19" s="321"/>
      <c r="B19" s="324"/>
      <c r="C19" s="324"/>
      <c r="D19" s="324"/>
      <c r="E19" s="324"/>
      <c r="F19" s="324"/>
      <c r="G19" s="328"/>
    </row>
    <row r="20" spans="1:7" s="322" customFormat="1" ht="12.75" customHeight="1">
      <c r="A20" s="321"/>
      <c r="B20" s="324"/>
      <c r="C20" s="324"/>
      <c r="D20" s="324"/>
      <c r="E20" s="324"/>
      <c r="F20" s="324"/>
      <c r="G20" s="328"/>
    </row>
    <row r="21" spans="1:7" s="322" customFormat="1" ht="12.75" customHeight="1">
      <c r="A21" s="321"/>
      <c r="B21" s="324"/>
      <c r="C21" s="324"/>
      <c r="D21" s="324"/>
      <c r="E21" s="324"/>
      <c r="F21" s="324"/>
      <c r="G21" s="328"/>
    </row>
    <row r="22" spans="1:7" s="322" customFormat="1" ht="12.75" customHeight="1">
      <c r="A22" s="321"/>
      <c r="B22" s="324"/>
      <c r="C22" s="324"/>
      <c r="D22" s="324"/>
      <c r="E22" s="324"/>
      <c r="F22" s="324"/>
      <c r="G22" s="328"/>
    </row>
    <row r="23" spans="1:7" s="322" customFormat="1" ht="12.75" customHeight="1">
      <c r="A23" s="321"/>
      <c r="B23" s="324"/>
      <c r="C23" s="324"/>
      <c r="D23" s="324"/>
      <c r="E23" s="324"/>
      <c r="F23" s="324"/>
      <c r="G23" s="328"/>
    </row>
    <row r="24" spans="1:7" s="322" customFormat="1" ht="12.75" customHeight="1">
      <c r="A24" s="321"/>
      <c r="B24" s="324"/>
      <c r="C24" s="324"/>
      <c r="D24" s="324"/>
      <c r="E24" s="324"/>
      <c r="F24" s="324"/>
      <c r="G24" s="328"/>
    </row>
    <row r="25" spans="1:7" s="322" customFormat="1" ht="12.75" customHeight="1">
      <c r="A25" s="321"/>
      <c r="B25" s="324"/>
      <c r="C25" s="324"/>
      <c r="D25" s="324"/>
      <c r="E25" s="324"/>
      <c r="F25" s="324"/>
      <c r="G25" s="328"/>
    </row>
    <row r="26" spans="1:7" s="322" customFormat="1" ht="12.75" customHeight="1">
      <c r="A26" s="321"/>
      <c r="B26" s="324"/>
      <c r="C26" s="324"/>
      <c r="D26" s="324"/>
      <c r="E26" s="324"/>
      <c r="F26" s="324"/>
      <c r="G26" s="328"/>
    </row>
    <row r="27" spans="1:7" s="322" customFormat="1" ht="12.75" customHeight="1">
      <c r="A27" s="321"/>
      <c r="B27" s="324"/>
      <c r="C27" s="324"/>
      <c r="D27" s="324"/>
      <c r="E27" s="324"/>
      <c r="F27" s="324"/>
      <c r="G27" s="328"/>
    </row>
    <row r="28" spans="1:7" s="322" customFormat="1" ht="12.75" customHeight="1">
      <c r="A28" s="321"/>
      <c r="B28" s="324"/>
      <c r="C28" s="324"/>
      <c r="D28" s="324"/>
      <c r="E28" s="324"/>
      <c r="F28" s="324"/>
      <c r="G28" s="328"/>
    </row>
    <row r="29" spans="1:7" s="322" customFormat="1" ht="12.75" customHeight="1">
      <c r="A29" s="321"/>
      <c r="B29" s="324"/>
      <c r="C29" s="324"/>
      <c r="D29" s="324"/>
      <c r="E29" s="324"/>
      <c r="F29" s="324"/>
      <c r="G29" s="328"/>
    </row>
    <row r="30" spans="1:7" s="322" customFormat="1" ht="12.75" customHeight="1">
      <c r="A30" s="321"/>
      <c r="B30" s="324"/>
      <c r="C30" s="324"/>
      <c r="D30" s="324"/>
      <c r="E30" s="324"/>
      <c r="F30" s="324"/>
      <c r="G30" s="328"/>
    </row>
    <row r="31" spans="1:7" s="322" customFormat="1" ht="12.75" customHeight="1">
      <c r="A31" s="321"/>
      <c r="B31" s="324"/>
      <c r="C31" s="324"/>
      <c r="D31" s="324"/>
      <c r="E31" s="324"/>
      <c r="F31" s="324"/>
      <c r="G31" s="328"/>
    </row>
    <row r="32" spans="1:7" s="322" customFormat="1" ht="12.75" customHeight="1">
      <c r="A32" s="321"/>
      <c r="B32" s="324"/>
      <c r="C32" s="324"/>
      <c r="D32" s="324"/>
      <c r="E32" s="324"/>
      <c r="F32" s="324"/>
      <c r="G32" s="328"/>
    </row>
    <row r="33" spans="1:7" s="322" customFormat="1" ht="12.75" customHeight="1">
      <c r="A33" s="321"/>
      <c r="B33" s="324"/>
      <c r="D33" s="325"/>
      <c r="E33" s="325"/>
      <c r="F33" s="324"/>
      <c r="G33" s="328"/>
    </row>
    <row r="34" spans="1:7" s="322" customFormat="1" ht="12.75" customHeight="1">
      <c r="A34" s="321"/>
      <c r="B34" s="324"/>
      <c r="D34" s="325"/>
      <c r="E34" s="325"/>
      <c r="F34" s="324"/>
      <c r="G34" s="328"/>
    </row>
    <row r="35" spans="1:7" s="322" customFormat="1" ht="12.75" customHeight="1">
      <c r="A35" s="321"/>
      <c r="B35" s="324"/>
      <c r="D35" s="325" t="s">
        <v>295</v>
      </c>
      <c r="E35" s="330">
        <f>IF(ISERROR(E66),0,E66)</f>
        <v>0</v>
      </c>
      <c r="F35" s="324"/>
      <c r="G35" s="328"/>
    </row>
    <row r="36" spans="1:7" s="322" customFormat="1" ht="12.75" customHeight="1">
      <c r="A36" s="321"/>
      <c r="B36" s="324"/>
      <c r="C36" s="324"/>
      <c r="D36" s="325" t="s">
        <v>296</v>
      </c>
      <c r="E36" s="331" t="str">
        <f>E67</f>
        <v>3+</v>
      </c>
      <c r="F36" s="324"/>
      <c r="G36" s="328"/>
    </row>
    <row r="37" spans="1:7" s="322" customFormat="1" ht="12.75" customHeight="1">
      <c r="A37" s="321"/>
      <c r="B37" s="324"/>
      <c r="C37" s="324"/>
      <c r="D37" s="325" t="s">
        <v>297</v>
      </c>
      <c r="E37" s="331">
        <f>E68</f>
        <v>0</v>
      </c>
      <c r="F37" s="324"/>
      <c r="G37" s="328"/>
    </row>
    <row r="38" spans="1:7" s="322" customFormat="1" ht="12.75" customHeight="1">
      <c r="A38" s="321"/>
      <c r="B38" s="324"/>
      <c r="C38" s="324"/>
      <c r="D38" s="324"/>
      <c r="E38" s="324"/>
      <c r="F38" s="324"/>
      <c r="G38" s="328"/>
    </row>
    <row r="39" spans="1:7" s="322" customFormat="1" ht="12.75" customHeight="1">
      <c r="A39" s="321"/>
      <c r="B39" s="324"/>
      <c r="C39" s="324"/>
      <c r="D39" s="324"/>
      <c r="E39" s="324"/>
      <c r="F39" s="324"/>
      <c r="G39" s="328"/>
    </row>
    <row r="40" spans="1:7" s="322" customFormat="1" ht="12.75" customHeight="1">
      <c r="A40" s="321"/>
      <c r="B40" s="324"/>
      <c r="C40" s="324"/>
      <c r="D40" s="324"/>
      <c r="E40" s="324"/>
      <c r="F40" s="324"/>
      <c r="G40" s="328"/>
    </row>
    <row r="41" spans="1:7" s="322" customFormat="1" ht="12.75" customHeight="1">
      <c r="A41" s="321"/>
      <c r="B41" s="324"/>
      <c r="C41" s="324"/>
      <c r="D41" s="324"/>
      <c r="E41" s="324"/>
      <c r="F41" s="324"/>
      <c r="G41" s="328"/>
    </row>
    <row r="42" spans="1:7" s="322" customFormat="1" ht="12.75" customHeight="1">
      <c r="A42" s="321"/>
      <c r="B42" s="324"/>
      <c r="C42" s="324"/>
      <c r="D42" s="324"/>
      <c r="E42" s="324"/>
      <c r="F42" s="324"/>
      <c r="G42" s="328"/>
    </row>
    <row r="43" spans="1:7" s="322" customFormat="1" ht="12.75" customHeight="1">
      <c r="A43" s="321"/>
      <c r="B43" s="324"/>
      <c r="C43" s="324"/>
      <c r="D43" s="324"/>
      <c r="E43" s="324"/>
      <c r="F43" s="324"/>
      <c r="G43" s="328"/>
    </row>
    <row r="44" spans="1:7" s="322" customFormat="1" ht="12.75" customHeight="1">
      <c r="A44" s="321"/>
      <c r="B44" s="324"/>
      <c r="C44" s="324"/>
      <c r="D44" s="324"/>
      <c r="E44" s="324"/>
      <c r="F44" s="324"/>
      <c r="G44" s="328"/>
    </row>
    <row r="45" spans="1:7" s="322" customFormat="1" ht="12.75" customHeight="1">
      <c r="A45" s="321"/>
      <c r="B45" s="324"/>
      <c r="C45" s="324"/>
      <c r="D45" s="324"/>
      <c r="E45" s="324"/>
      <c r="F45" s="324"/>
      <c r="G45" s="328"/>
    </row>
    <row r="46" spans="1:7" s="322" customFormat="1" ht="12.75" customHeight="1">
      <c r="A46" s="321"/>
      <c r="B46" s="324"/>
      <c r="C46" s="324"/>
      <c r="D46" s="324"/>
      <c r="E46" s="324"/>
      <c r="F46" s="324"/>
      <c r="G46" s="328"/>
    </row>
    <row r="47" spans="1:7" s="322" customFormat="1" ht="12.75" customHeight="1">
      <c r="A47" s="321"/>
      <c r="B47" s="324"/>
      <c r="C47" s="324"/>
      <c r="D47" s="324"/>
      <c r="E47" s="324"/>
      <c r="F47" s="324"/>
      <c r="G47" s="328"/>
    </row>
    <row r="48" spans="1:7" s="322" customFormat="1" ht="12.75" customHeight="1">
      <c r="A48" s="321"/>
      <c r="B48" s="324"/>
      <c r="C48" s="324"/>
      <c r="D48" s="324"/>
      <c r="E48" s="324"/>
      <c r="F48" s="324"/>
      <c r="G48" s="328"/>
    </row>
    <row r="49" spans="1:7" s="322" customFormat="1" ht="12.75" customHeight="1">
      <c r="A49" s="321"/>
      <c r="B49" s="324"/>
      <c r="C49" s="324"/>
      <c r="D49" s="324"/>
      <c r="E49" s="324"/>
      <c r="F49" s="324"/>
      <c r="G49" s="328"/>
    </row>
    <row r="50" spans="1:7" s="322" customFormat="1" ht="12.75" customHeight="1">
      <c r="A50" s="321"/>
      <c r="B50" s="324"/>
      <c r="C50" s="324"/>
      <c r="D50" s="324"/>
      <c r="E50" s="324"/>
      <c r="F50" s="324"/>
      <c r="G50" s="328"/>
    </row>
    <row r="51" spans="1:7" s="322" customFormat="1" ht="12.75" customHeight="1">
      <c r="A51" s="321"/>
      <c r="B51" s="324"/>
      <c r="C51" s="324"/>
      <c r="D51" s="324"/>
      <c r="E51" s="324"/>
      <c r="F51" s="324"/>
      <c r="G51" s="328"/>
    </row>
    <row r="52" spans="1:7" s="322" customFormat="1" ht="12.75" customHeight="1">
      <c r="A52" s="321"/>
      <c r="B52" s="324"/>
      <c r="C52" s="324"/>
      <c r="D52" s="324"/>
      <c r="E52" s="324"/>
      <c r="F52" s="324"/>
      <c r="G52" s="328"/>
    </row>
    <row r="53" spans="1:7" s="322" customFormat="1" ht="12.75" customHeight="1">
      <c r="A53" s="321"/>
      <c r="B53" s="324"/>
      <c r="C53" s="324"/>
      <c r="D53" s="324"/>
      <c r="E53" s="324"/>
      <c r="F53" s="324"/>
      <c r="G53" s="328"/>
    </row>
    <row r="54" spans="1:7" s="322" customFormat="1" ht="12.75" customHeight="1">
      <c r="A54" s="321"/>
      <c r="B54" s="324"/>
      <c r="C54" s="324"/>
      <c r="D54" s="324"/>
      <c r="E54" s="324"/>
      <c r="F54" s="324"/>
      <c r="G54" s="328"/>
    </row>
    <row r="55" spans="2:7" ht="12.75" customHeight="1">
      <c r="B55" s="9"/>
      <c r="C55" s="9"/>
      <c r="D55" s="9"/>
      <c r="E55" s="9"/>
      <c r="F55" s="9"/>
      <c r="G55" s="9"/>
    </row>
    <row r="56" spans="2:7" ht="12.75" customHeight="1">
      <c r="B56" s="9"/>
      <c r="C56" s="9"/>
      <c r="D56" s="9"/>
      <c r="E56" s="9"/>
      <c r="F56" s="9"/>
      <c r="G56" s="9"/>
    </row>
    <row r="57" spans="2:7" ht="12.75" customHeight="1">
      <c r="B57" s="9"/>
      <c r="C57" s="9"/>
      <c r="D57" s="9"/>
      <c r="E57" s="9"/>
      <c r="F57" s="9"/>
      <c r="G57" s="9"/>
    </row>
    <row r="58" spans="2:7" ht="12.75" customHeight="1">
      <c r="B58" s="9"/>
      <c r="C58" s="9"/>
      <c r="D58" s="9"/>
      <c r="E58" s="9"/>
      <c r="F58" s="9"/>
      <c r="G58" s="9"/>
    </row>
    <row r="59" spans="2:7" ht="12.75" customHeight="1">
      <c r="B59" s="9"/>
      <c r="C59" s="9"/>
      <c r="D59" s="9"/>
      <c r="E59" s="9"/>
      <c r="F59" s="9"/>
      <c r="G59" s="9"/>
    </row>
    <row r="60" spans="2:7" ht="12.75" customHeight="1">
      <c r="B60" s="9"/>
      <c r="C60" s="9"/>
      <c r="D60" s="9"/>
      <c r="E60" s="9"/>
      <c r="F60" s="9"/>
      <c r="G60" s="9"/>
    </row>
    <row r="61" spans="2:7" ht="12.75" customHeight="1">
      <c r="B61" s="9"/>
      <c r="C61" s="9"/>
      <c r="D61" s="9"/>
      <c r="E61" s="9"/>
      <c r="F61" s="9"/>
      <c r="G61" s="9"/>
    </row>
    <row r="62" spans="2:7" ht="12.75" customHeight="1">
      <c r="B62" s="9"/>
      <c r="C62" s="9"/>
      <c r="D62" s="9"/>
      <c r="E62" s="9"/>
      <c r="F62" s="9"/>
      <c r="G62" s="9"/>
    </row>
    <row r="63" spans="2:7" ht="12.75" customHeight="1">
      <c r="B63" s="7"/>
      <c r="D63" s="7"/>
      <c r="E63" s="7"/>
      <c r="F63" s="7"/>
      <c r="G63" s="7"/>
    </row>
    <row r="64" spans="1:7" s="19" customFormat="1" ht="12.75">
      <c r="A64" s="16"/>
      <c r="B64" s="17" t="s">
        <v>4</v>
      </c>
      <c r="C64" s="18"/>
      <c r="D64" s="18"/>
      <c r="E64" s="18"/>
      <c r="F64" s="18"/>
      <c r="G64" s="18"/>
    </row>
    <row r="65" spans="2:7" ht="12.75">
      <c r="B65" s="20" t="s">
        <v>5</v>
      </c>
      <c r="C65" s="8"/>
      <c r="D65" s="13"/>
      <c r="E65" s="13"/>
      <c r="F65" s="13"/>
      <c r="G65" s="13"/>
    </row>
    <row r="66" spans="2:7" ht="12.75" customHeight="1">
      <c r="B66" s="21"/>
      <c r="C66" s="8" t="s">
        <v>6</v>
      </c>
      <c r="D66" s="8"/>
      <c r="E66" s="22" t="e">
        <f>G331</f>
        <v>#DIV/0!</v>
      </c>
      <c r="F66" s="8"/>
      <c r="G66" s="23"/>
    </row>
    <row r="67" spans="2:7" ht="12.75" customHeight="1">
      <c r="B67" s="21"/>
      <c r="C67" s="21" t="s">
        <v>7</v>
      </c>
      <c r="D67" s="8"/>
      <c r="E67" s="24" t="str">
        <f>D334</f>
        <v>3+</v>
      </c>
      <c r="F67" s="25"/>
      <c r="G67" s="25"/>
    </row>
    <row r="68" spans="2:7" ht="12.75" customHeight="1">
      <c r="B68" s="21"/>
      <c r="C68" s="21" t="s">
        <v>8</v>
      </c>
      <c r="D68" s="8"/>
      <c r="E68" s="26">
        <f>G333</f>
        <v>0</v>
      </c>
      <c r="F68" s="25"/>
      <c r="G68" s="25"/>
    </row>
    <row r="69" spans="2:7" ht="12.75" customHeight="1">
      <c r="B69" s="21"/>
      <c r="C69" s="21" t="s">
        <v>9</v>
      </c>
      <c r="D69" s="26"/>
      <c r="E69" s="26">
        <f>G336</f>
        <v>0</v>
      </c>
      <c r="F69" s="25"/>
      <c r="G69" s="25"/>
    </row>
    <row r="70" spans="2:7" ht="12.75" customHeight="1">
      <c r="B70" s="27"/>
      <c r="C70" s="27" t="s">
        <v>10</v>
      </c>
      <c r="D70" s="28"/>
      <c r="E70" s="28">
        <f>SUM(D256:G256)</f>
        <v>0</v>
      </c>
      <c r="F70" s="29"/>
      <c r="G70" s="29"/>
    </row>
    <row r="71" spans="3:7" ht="12.75" customHeight="1">
      <c r="C71" s="30"/>
      <c r="D71" s="31"/>
      <c r="E71" s="31"/>
      <c r="F71" s="32"/>
      <c r="G71" s="32"/>
    </row>
    <row r="72" spans="3:7" ht="12.75" customHeight="1">
      <c r="C72" s="30"/>
      <c r="D72" s="31"/>
      <c r="E72" s="31"/>
      <c r="F72" s="32"/>
      <c r="G72" s="32"/>
    </row>
    <row r="73" spans="3:7" ht="12.75" customHeight="1">
      <c r="C73" s="30"/>
      <c r="D73" s="31"/>
      <c r="E73" s="31"/>
      <c r="F73" s="32"/>
      <c r="G73" s="32"/>
    </row>
    <row r="74" spans="3:7" ht="12.75" customHeight="1">
      <c r="C74" s="30"/>
      <c r="D74" s="31"/>
      <c r="E74" s="31"/>
      <c r="F74" s="32"/>
      <c r="G74" s="32"/>
    </row>
    <row r="75" spans="3:7" ht="12.75" customHeight="1">
      <c r="C75" s="30"/>
      <c r="D75" s="31"/>
      <c r="E75" s="31"/>
      <c r="F75" s="32"/>
      <c r="G75" s="32"/>
    </row>
    <row r="76" spans="3:7" ht="12.75" customHeight="1">
      <c r="C76" s="30"/>
      <c r="D76" s="31"/>
      <c r="E76" s="31"/>
      <c r="F76" s="32"/>
      <c r="G76" s="32"/>
    </row>
    <row r="77" spans="3:7" ht="12.75" customHeight="1">
      <c r="C77" s="30"/>
      <c r="D77" s="31"/>
      <c r="E77" s="31"/>
      <c r="F77" s="32"/>
      <c r="G77" s="32"/>
    </row>
    <row r="78" spans="3:7" ht="12.75" customHeight="1">
      <c r="C78" s="30"/>
      <c r="D78" s="31"/>
      <c r="E78" s="31"/>
      <c r="F78" s="32"/>
      <c r="G78" s="32"/>
    </row>
    <row r="79" spans="3:7" ht="12.75" customHeight="1">
      <c r="C79" s="30"/>
      <c r="D79" s="31"/>
      <c r="E79" s="31"/>
      <c r="F79" s="32"/>
      <c r="G79" s="32"/>
    </row>
    <row r="80" spans="3:7" ht="12.75" customHeight="1">
      <c r="C80" s="30"/>
      <c r="D80" s="31"/>
      <c r="E80" s="31"/>
      <c r="F80" s="32"/>
      <c r="G80" s="32"/>
    </row>
    <row r="81" spans="3:7" ht="12.75" customHeight="1">
      <c r="C81" s="30"/>
      <c r="D81" s="31"/>
      <c r="E81" s="31"/>
      <c r="F81" s="32"/>
      <c r="G81" s="32"/>
    </row>
    <row r="82" spans="3:7" ht="12.75" customHeight="1">
      <c r="C82" s="30"/>
      <c r="D82" s="31"/>
      <c r="E82" s="31"/>
      <c r="F82" s="32"/>
      <c r="G82" s="32"/>
    </row>
    <row r="83" spans="3:7" ht="12.75" customHeight="1">
      <c r="C83" s="30"/>
      <c r="D83" s="31"/>
      <c r="E83" s="31"/>
      <c r="F83" s="32"/>
      <c r="G83" s="32"/>
    </row>
    <row r="84" spans="3:7" ht="12.75" customHeight="1">
      <c r="C84" s="30"/>
      <c r="D84" s="31"/>
      <c r="E84" s="31"/>
      <c r="F84" s="32"/>
      <c r="G84" s="32"/>
    </row>
    <row r="85" spans="3:7" ht="12.75" customHeight="1">
      <c r="C85" s="30"/>
      <c r="D85" s="31"/>
      <c r="E85" s="31"/>
      <c r="F85" s="32"/>
      <c r="G85" s="32"/>
    </row>
    <row r="86" spans="3:7" ht="12.75" customHeight="1">
      <c r="C86" s="30"/>
      <c r="D86" s="31"/>
      <c r="E86" s="31"/>
      <c r="F86" s="32"/>
      <c r="G86" s="32"/>
    </row>
    <row r="87" spans="3:7" ht="12.75" customHeight="1">
      <c r="C87" s="30"/>
      <c r="D87" s="31"/>
      <c r="E87" s="31"/>
      <c r="F87" s="32"/>
      <c r="G87" s="32"/>
    </row>
    <row r="88" spans="3:7" ht="12.75" customHeight="1">
      <c r="C88" s="30"/>
      <c r="D88" s="31"/>
      <c r="E88" s="31"/>
      <c r="F88" s="32"/>
      <c r="G88" s="32"/>
    </row>
    <row r="89" spans="3:7" ht="12.75" customHeight="1">
      <c r="C89" s="30"/>
      <c r="D89" s="31"/>
      <c r="E89" s="31"/>
      <c r="F89" s="32"/>
      <c r="G89" s="32"/>
    </row>
    <row r="90" spans="3:7" ht="12.75" customHeight="1">
      <c r="C90" s="30"/>
      <c r="D90" s="31"/>
      <c r="E90" s="31"/>
      <c r="F90" s="32"/>
      <c r="G90" s="32"/>
    </row>
    <row r="91" spans="3:7" ht="12.75" customHeight="1">
      <c r="C91" s="30"/>
      <c r="D91" s="31"/>
      <c r="E91" s="31"/>
      <c r="F91" s="32"/>
      <c r="G91" s="32"/>
    </row>
    <row r="92" spans="3:7" ht="12.75" customHeight="1">
      <c r="C92" s="30"/>
      <c r="D92" s="31"/>
      <c r="E92" s="31"/>
      <c r="F92" s="32"/>
      <c r="G92" s="32"/>
    </row>
    <row r="93" spans="3:7" ht="12.75" customHeight="1">
      <c r="C93" s="30"/>
      <c r="D93" s="31"/>
      <c r="E93" s="31"/>
      <c r="F93" s="32"/>
      <c r="G93" s="32"/>
    </row>
    <row r="94" spans="3:7" ht="12.75" customHeight="1">
      <c r="C94" s="30"/>
      <c r="D94" s="31"/>
      <c r="E94" s="31"/>
      <c r="F94" s="32"/>
      <c r="G94" s="32"/>
    </row>
    <row r="95" spans="3:7" ht="12.75" customHeight="1">
      <c r="C95" s="30"/>
      <c r="D95" s="31"/>
      <c r="E95" s="31"/>
      <c r="F95" s="32"/>
      <c r="G95" s="32"/>
    </row>
    <row r="96" spans="3:7" ht="12.75" customHeight="1">
      <c r="C96" s="30"/>
      <c r="D96" s="31"/>
      <c r="E96" s="31"/>
      <c r="F96" s="32"/>
      <c r="G96" s="32"/>
    </row>
    <row r="97" spans="3:7" ht="12.75" customHeight="1">
      <c r="C97" s="30"/>
      <c r="D97" s="31"/>
      <c r="E97" s="31"/>
      <c r="F97" s="32"/>
      <c r="G97" s="32"/>
    </row>
    <row r="98" spans="3:7" ht="12.75" customHeight="1">
      <c r="C98" s="30"/>
      <c r="D98" s="31"/>
      <c r="E98" s="31"/>
      <c r="F98" s="32"/>
      <c r="G98" s="32"/>
    </row>
    <row r="99" spans="3:7" ht="12.75" customHeight="1">
      <c r="C99" s="30"/>
      <c r="D99" s="31"/>
      <c r="E99" s="31"/>
      <c r="F99" s="32"/>
      <c r="G99" s="32"/>
    </row>
    <row r="100" spans="3:7" ht="12.75" customHeight="1">
      <c r="C100" s="30"/>
      <c r="D100" s="31"/>
      <c r="E100" s="31"/>
      <c r="F100" s="32"/>
      <c r="G100" s="32"/>
    </row>
    <row r="101" spans="3:7" ht="12.75" customHeight="1">
      <c r="C101" s="30"/>
      <c r="D101" s="31"/>
      <c r="E101" s="31"/>
      <c r="F101" s="32"/>
      <c r="G101" s="32"/>
    </row>
    <row r="102" spans="3:7" ht="12.75" customHeight="1">
      <c r="C102" s="30"/>
      <c r="D102" s="31"/>
      <c r="E102" s="31"/>
      <c r="F102" s="32"/>
      <c r="G102" s="32"/>
    </row>
    <row r="103" spans="3:7" ht="12.75" customHeight="1">
      <c r="C103" s="30"/>
      <c r="D103" s="31"/>
      <c r="E103" s="31"/>
      <c r="F103" s="32"/>
      <c r="G103" s="32"/>
    </row>
    <row r="104" spans="3:7" ht="12.75" customHeight="1">
      <c r="C104" s="30"/>
      <c r="D104" s="31"/>
      <c r="E104" s="31"/>
      <c r="F104" s="32"/>
      <c r="G104" s="32"/>
    </row>
    <row r="105" spans="3:7" ht="12.75" customHeight="1">
      <c r="C105" s="30"/>
      <c r="D105" s="31"/>
      <c r="E105" s="31"/>
      <c r="F105" s="32"/>
      <c r="G105" s="32"/>
    </row>
    <row r="106" spans="3:7" ht="12.75" customHeight="1">
      <c r="C106" s="30"/>
      <c r="D106" s="31"/>
      <c r="E106" s="31"/>
      <c r="F106" s="32"/>
      <c r="G106" s="32"/>
    </row>
    <row r="107" spans="3:7" ht="12.75" customHeight="1">
      <c r="C107" s="30"/>
      <c r="D107" s="31"/>
      <c r="E107" s="31"/>
      <c r="F107" s="32"/>
      <c r="G107" s="32"/>
    </row>
    <row r="108" spans="3:7" ht="12.75" customHeight="1">
      <c r="C108" s="30"/>
      <c r="D108" s="31"/>
      <c r="E108" s="31"/>
      <c r="F108" s="32"/>
      <c r="G108" s="32"/>
    </row>
    <row r="109" spans="3:7" ht="12.75" customHeight="1">
      <c r="C109" s="30"/>
      <c r="D109" s="31"/>
      <c r="E109" s="31"/>
      <c r="F109" s="32"/>
      <c r="G109" s="32"/>
    </row>
    <row r="110" spans="3:7" ht="12.75" customHeight="1">
      <c r="C110" s="30"/>
      <c r="D110" s="31"/>
      <c r="E110" s="31"/>
      <c r="F110" s="32"/>
      <c r="G110" s="32"/>
    </row>
    <row r="111" spans="3:7" ht="12.75" customHeight="1">
      <c r="C111" s="30"/>
      <c r="D111" s="31"/>
      <c r="E111" s="31"/>
      <c r="F111" s="32"/>
      <c r="G111" s="32"/>
    </row>
    <row r="112" spans="3:7" ht="12.75" customHeight="1">
      <c r="C112" s="30"/>
      <c r="D112" s="31"/>
      <c r="E112" s="31"/>
      <c r="F112" s="32"/>
      <c r="G112" s="32"/>
    </row>
    <row r="113" spans="3:7" ht="12.75" customHeight="1">
      <c r="C113" s="30"/>
      <c r="D113" s="31"/>
      <c r="E113" s="31"/>
      <c r="F113" s="32"/>
      <c r="G113" s="32"/>
    </row>
    <row r="114" spans="3:7" ht="12.75" customHeight="1">
      <c r="C114" s="30"/>
      <c r="D114" s="31"/>
      <c r="E114" s="31"/>
      <c r="F114" s="32"/>
      <c r="G114" s="32"/>
    </row>
    <row r="115" spans="3:7" ht="12.75" customHeight="1">
      <c r="C115" s="30"/>
      <c r="D115" s="31"/>
      <c r="E115" s="31"/>
      <c r="F115" s="32"/>
      <c r="G115" s="32"/>
    </row>
    <row r="116" spans="3:7" ht="12.75" customHeight="1">
      <c r="C116" s="30"/>
      <c r="D116" s="31"/>
      <c r="E116" s="31"/>
      <c r="F116" s="32"/>
      <c r="G116" s="32"/>
    </row>
    <row r="117" spans="3:7" ht="12.75" customHeight="1">
      <c r="C117" s="30"/>
      <c r="D117" s="31"/>
      <c r="E117" s="31"/>
      <c r="F117" s="32"/>
      <c r="G117" s="32"/>
    </row>
    <row r="118" spans="2:7" ht="12.75" customHeight="1">
      <c r="B118" s="17" t="s">
        <v>11</v>
      </c>
      <c r="C118" s="33"/>
      <c r="D118" s="34"/>
      <c r="E118" s="34"/>
      <c r="F118" s="35"/>
      <c r="G118" s="35"/>
    </row>
    <row r="119" spans="2:7" ht="12.75" customHeight="1">
      <c r="B119" s="20" t="s">
        <v>12</v>
      </c>
      <c r="C119" s="21"/>
      <c r="D119" s="26"/>
      <c r="E119" s="26"/>
      <c r="F119" s="25"/>
      <c r="G119" s="25"/>
    </row>
    <row r="120" spans="2:7" ht="12.75" customHeight="1">
      <c r="B120" s="21"/>
      <c r="C120" s="21" t="s">
        <v>13</v>
      </c>
      <c r="D120" s="36" t="e">
        <f>IF(G331/D343&gt;4,"LOW RISK",IF(G331/D343&lt;2,"HIGH RISK","MEDIUM RISK"))</f>
        <v>#DIV/0!</v>
      </c>
      <c r="E120" s="26"/>
      <c r="F120" s="25"/>
      <c r="G120" s="25"/>
    </row>
    <row r="121" spans="2:7" ht="12.75" customHeight="1">
      <c r="B121" s="21"/>
      <c r="C121" s="21" t="s">
        <v>14</v>
      </c>
      <c r="D121" s="36" t="str">
        <f>IF(D334&lt;1,"LOW RISK",IF(D334&lt;2,"MEDIUM RISK","HIGH RISK"))</f>
        <v>HIGH RISK</v>
      </c>
      <c r="E121" s="26"/>
      <c r="F121" s="25"/>
      <c r="G121" s="25"/>
    </row>
    <row r="122" spans="2:7" ht="12.75" customHeight="1">
      <c r="B122" s="27"/>
      <c r="C122" s="27" t="s">
        <v>15</v>
      </c>
      <c r="D122" s="37" t="e">
        <f>IF(SUM(D255:G255)/SUM(D256:G256)&lt;0.5,"LOW RISK",IF(SUM(D255:G255)/SUM(D256:G256)&gt;0.9,"HIGH RISK","MEDIUM RISK"))</f>
        <v>#DIV/0!</v>
      </c>
      <c r="E122" s="28"/>
      <c r="F122" s="29"/>
      <c r="G122" s="29"/>
    </row>
    <row r="123" spans="3:7" ht="12.75" customHeight="1">
      <c r="C123" s="30"/>
      <c r="D123" s="31"/>
      <c r="E123" s="31"/>
      <c r="F123" s="32"/>
      <c r="G123" s="32"/>
    </row>
    <row r="124" ht="12.75" customHeight="1">
      <c r="D124" s="38"/>
    </row>
    <row r="125" ht="12.75" customHeight="1"/>
    <row r="126" ht="12.75" customHeight="1"/>
    <row r="127" spans="3:7" ht="12.75" customHeight="1">
      <c r="C127" s="30"/>
      <c r="D127" s="31"/>
      <c r="E127" s="31"/>
      <c r="F127" s="32"/>
      <c r="G127" s="32"/>
    </row>
    <row r="128" spans="3:7" ht="12.75" customHeight="1">
      <c r="C128" s="30"/>
      <c r="D128" s="31"/>
      <c r="E128" s="31"/>
      <c r="F128" s="32"/>
      <c r="G128" s="32"/>
    </row>
    <row r="129" spans="3:7" ht="12.75" customHeight="1">
      <c r="C129" s="30"/>
      <c r="D129" s="31"/>
      <c r="E129" s="31"/>
      <c r="F129" s="32"/>
      <c r="G129" s="32"/>
    </row>
    <row r="130" spans="3:7" ht="12.75" customHeight="1">
      <c r="C130" s="30"/>
      <c r="D130" s="31"/>
      <c r="E130" s="31"/>
      <c r="F130" s="32"/>
      <c r="G130" s="32"/>
    </row>
    <row r="131" spans="2:7" ht="12.75" customHeight="1">
      <c r="B131" s="7"/>
      <c r="D131" s="7"/>
      <c r="E131" s="7"/>
      <c r="F131" s="7"/>
      <c r="G131" s="7"/>
    </row>
    <row r="132" spans="2:7" ht="12.75" customHeight="1">
      <c r="B132" s="7"/>
      <c r="D132" s="7"/>
      <c r="E132" s="7"/>
      <c r="F132" s="7"/>
      <c r="G132" s="7"/>
    </row>
    <row r="133" spans="2:7" ht="12.75" customHeight="1">
      <c r="B133" s="7"/>
      <c r="D133" s="7"/>
      <c r="E133" s="7"/>
      <c r="F133" s="7"/>
      <c r="G133" s="7"/>
    </row>
    <row r="134" spans="2:7" ht="12.75" customHeight="1">
      <c r="B134" s="7"/>
      <c r="D134" s="7"/>
      <c r="E134" s="7"/>
      <c r="F134" s="7"/>
      <c r="G134" s="7"/>
    </row>
    <row r="135" spans="2:7" ht="12.75" customHeight="1">
      <c r="B135" s="7"/>
      <c r="D135" s="7"/>
      <c r="E135" s="7"/>
      <c r="F135" s="7"/>
      <c r="G135" s="7"/>
    </row>
    <row r="136" spans="2:7" ht="12.75" customHeight="1">
      <c r="B136" s="7"/>
      <c r="D136" s="7"/>
      <c r="E136" s="7"/>
      <c r="F136" s="7"/>
      <c r="G136" s="7"/>
    </row>
    <row r="137" spans="2:7" ht="12.75" customHeight="1">
      <c r="B137" s="7"/>
      <c r="D137" s="7"/>
      <c r="E137" s="7"/>
      <c r="F137" s="7"/>
      <c r="G137" s="7"/>
    </row>
    <row r="138" spans="2:7" ht="12.75" customHeight="1">
      <c r="B138" s="7"/>
      <c r="D138" s="7"/>
      <c r="E138" s="7"/>
      <c r="F138" s="7"/>
      <c r="G138" s="7"/>
    </row>
    <row r="139" spans="2:7" ht="12.75" customHeight="1">
      <c r="B139" s="7"/>
      <c r="D139" s="7"/>
      <c r="E139" s="7"/>
      <c r="F139" s="7"/>
      <c r="G139" s="7"/>
    </row>
    <row r="140" spans="2:7" ht="12.75" customHeight="1">
      <c r="B140" s="17" t="s">
        <v>16</v>
      </c>
      <c r="C140" s="33"/>
      <c r="D140" s="34"/>
      <c r="E140" s="34"/>
      <c r="F140" s="35"/>
      <c r="G140" s="35"/>
    </row>
    <row r="141" spans="2:7" ht="12.75" customHeight="1">
      <c r="B141" s="20" t="s">
        <v>17</v>
      </c>
      <c r="C141" s="39"/>
      <c r="D141" s="40" t="s">
        <v>18</v>
      </c>
      <c r="E141" s="40" t="s">
        <v>19</v>
      </c>
      <c r="F141" s="40" t="s">
        <v>20</v>
      </c>
      <c r="G141" s="40" t="s">
        <v>21</v>
      </c>
    </row>
    <row r="142" spans="2:7" ht="12.75" customHeight="1">
      <c r="B142" s="21"/>
      <c r="C142" s="8" t="s">
        <v>22</v>
      </c>
      <c r="D142" s="41">
        <f>Summary!C32</f>
        <v>0</v>
      </c>
      <c r="E142" s="41">
        <f>Summary!D32</f>
        <v>0</v>
      </c>
      <c r="F142" s="41">
        <f>Summary!E32</f>
        <v>0</v>
      </c>
      <c r="G142" s="41">
        <f>Summary!F32</f>
        <v>0</v>
      </c>
    </row>
    <row r="143" spans="2:7" ht="12.75" customHeight="1">
      <c r="B143" s="21"/>
      <c r="C143" s="8" t="s">
        <v>23</v>
      </c>
      <c r="D143" s="41">
        <f>Summary!C33</f>
        <v>0</v>
      </c>
      <c r="E143" s="41">
        <f>Summary!D33</f>
        <v>0</v>
      </c>
      <c r="F143" s="41">
        <f>Summary!E33</f>
        <v>0</v>
      </c>
      <c r="G143" s="41">
        <f>Summary!F33</f>
        <v>0</v>
      </c>
    </row>
    <row r="144" spans="2:7" ht="12.75" customHeight="1">
      <c r="B144" s="21"/>
      <c r="C144" s="8" t="s">
        <v>24</v>
      </c>
      <c r="D144" s="41">
        <f>Summary!C34</f>
        <v>0</v>
      </c>
      <c r="E144" s="41">
        <f>Summary!D34</f>
        <v>0</v>
      </c>
      <c r="F144" s="41">
        <f>Summary!E34</f>
        <v>0</v>
      </c>
      <c r="G144" s="41">
        <f>Summary!F34</f>
        <v>0</v>
      </c>
    </row>
    <row r="145" spans="2:7" ht="12.75" customHeight="1">
      <c r="B145" s="21"/>
      <c r="C145" s="8" t="s">
        <v>25</v>
      </c>
      <c r="D145" s="41">
        <f>Summary!C35</f>
        <v>0</v>
      </c>
      <c r="E145" s="41">
        <f>Summary!D35</f>
        <v>0</v>
      </c>
      <c r="F145" s="41">
        <f>Summary!E35</f>
        <v>0</v>
      </c>
      <c r="G145" s="41">
        <f>Summary!F35</f>
        <v>0</v>
      </c>
    </row>
    <row r="146" spans="2:7" ht="12.75" customHeight="1">
      <c r="B146" s="21"/>
      <c r="C146" s="8" t="s">
        <v>26</v>
      </c>
      <c r="D146" s="41">
        <f>Summary!C36</f>
        <v>0</v>
      </c>
      <c r="E146" s="41">
        <f>Summary!D36</f>
        <v>0</v>
      </c>
      <c r="F146" s="41">
        <f>Summary!E36</f>
        <v>0</v>
      </c>
      <c r="G146" s="41">
        <f>Summary!F36</f>
        <v>0</v>
      </c>
    </row>
    <row r="147" spans="2:7" ht="12.75" customHeight="1">
      <c r="B147" s="27"/>
      <c r="C147" s="42" t="s">
        <v>27</v>
      </c>
      <c r="D147" s="41">
        <f>Summary!C37</f>
        <v>0</v>
      </c>
      <c r="E147" s="41">
        <f>Summary!D37</f>
        <v>0</v>
      </c>
      <c r="F147" s="41">
        <f>Summary!E37</f>
        <v>0</v>
      </c>
      <c r="G147" s="41">
        <f>Summary!F37</f>
        <v>0</v>
      </c>
    </row>
    <row r="148" spans="2:7" ht="12.75" customHeight="1">
      <c r="B148" s="43"/>
      <c r="C148" s="44" t="s">
        <v>28</v>
      </c>
      <c r="D148" s="45">
        <f>SUM(D142:D147)</f>
        <v>0</v>
      </c>
      <c r="E148" s="45">
        <f>SUM(E142:E147)</f>
        <v>0</v>
      </c>
      <c r="F148" s="45">
        <f>SUM(F142:F147)</f>
        <v>0</v>
      </c>
      <c r="G148" s="45">
        <f>SUM(G142:G147)</f>
        <v>0</v>
      </c>
    </row>
    <row r="149" spans="3:7" ht="12.75" customHeight="1">
      <c r="C149" s="19"/>
      <c r="D149" s="38"/>
      <c r="E149" s="38"/>
      <c r="F149" s="38"/>
      <c r="G149" s="38"/>
    </row>
    <row r="150" spans="3:7" ht="12.75" customHeight="1">
      <c r="C150" s="19"/>
      <c r="D150" s="38"/>
      <c r="E150" s="38"/>
      <c r="F150" s="38"/>
      <c r="G150" s="38"/>
    </row>
    <row r="151" spans="3:7" ht="12.75" customHeight="1">
      <c r="C151" s="19"/>
      <c r="D151" s="38"/>
      <c r="E151" s="38"/>
      <c r="F151" s="38"/>
      <c r="G151" s="38"/>
    </row>
    <row r="152" spans="3:7" ht="12.75" customHeight="1">
      <c r="C152" s="19"/>
      <c r="D152" s="38"/>
      <c r="E152" s="38"/>
      <c r="F152" s="38"/>
      <c r="G152" s="38"/>
    </row>
    <row r="153" spans="3:7" ht="12.75" customHeight="1">
      <c r="C153" s="19"/>
      <c r="D153" s="38"/>
      <c r="E153" s="38"/>
      <c r="F153" s="38"/>
      <c r="G153" s="38"/>
    </row>
    <row r="154" spans="3:7" ht="12.75" customHeight="1">
      <c r="C154" s="19"/>
      <c r="D154" s="38"/>
      <c r="E154" s="38"/>
      <c r="F154" s="38"/>
      <c r="G154" s="38"/>
    </row>
    <row r="155" spans="3:7" ht="12.75" customHeight="1">
      <c r="C155" s="19"/>
      <c r="D155" s="38"/>
      <c r="E155" s="38"/>
      <c r="F155" s="38"/>
      <c r="G155" s="38"/>
    </row>
    <row r="156" spans="2:7" ht="12.75" customHeight="1">
      <c r="B156" s="17" t="s">
        <v>29</v>
      </c>
      <c r="C156" s="46"/>
      <c r="D156" s="47"/>
      <c r="E156" s="47"/>
      <c r="F156" s="47"/>
      <c r="G156" s="47"/>
    </row>
    <row r="157" spans="2:7" ht="12.75" customHeight="1">
      <c r="B157" s="20" t="s">
        <v>30</v>
      </c>
      <c r="C157" s="8"/>
      <c r="D157" s="40" t="s">
        <v>18</v>
      </c>
      <c r="E157" s="40" t="s">
        <v>19</v>
      </c>
      <c r="F157" s="40" t="s">
        <v>20</v>
      </c>
      <c r="G157" s="40" t="s">
        <v>21</v>
      </c>
    </row>
    <row r="158" spans="2:7" ht="12.75" customHeight="1">
      <c r="B158" s="21"/>
      <c r="C158" s="8" t="s">
        <v>22</v>
      </c>
      <c r="D158" s="41">
        <f>Summary!C20</f>
        <v>0</v>
      </c>
      <c r="E158" s="41">
        <f>Summary!D20</f>
        <v>0</v>
      </c>
      <c r="F158" s="41">
        <f>Summary!E20</f>
        <v>0</v>
      </c>
      <c r="G158" s="41">
        <f>Summary!F20</f>
        <v>0</v>
      </c>
    </row>
    <row r="159" spans="2:7" ht="12.75" customHeight="1">
      <c r="B159" s="27"/>
      <c r="C159" s="42" t="s">
        <v>23</v>
      </c>
      <c r="D159" s="41">
        <f>Summary!C21</f>
        <v>0</v>
      </c>
      <c r="E159" s="41">
        <f>Summary!D21</f>
        <v>0</v>
      </c>
      <c r="F159" s="41">
        <f>Summary!E21</f>
        <v>0</v>
      </c>
      <c r="G159" s="41">
        <f>Summary!F21</f>
        <v>0</v>
      </c>
    </row>
    <row r="160" spans="2:7" ht="12.75" customHeight="1">
      <c r="B160" s="43"/>
      <c r="C160" s="44" t="s">
        <v>28</v>
      </c>
      <c r="D160" s="45">
        <f>SUM(D158:D159)</f>
        <v>0</v>
      </c>
      <c r="E160" s="45">
        <f>SUM(E158:E159)</f>
        <v>0</v>
      </c>
      <c r="F160" s="45">
        <f>SUM(F158:F159)</f>
        <v>0</v>
      </c>
      <c r="G160" s="45">
        <f>SUM(G158:G159)</f>
        <v>0</v>
      </c>
    </row>
    <row r="161" spans="3:7" ht="12.75" customHeight="1">
      <c r="C161" s="19"/>
      <c r="D161" s="38"/>
      <c r="E161" s="38"/>
      <c r="F161" s="38"/>
      <c r="G161" s="38"/>
    </row>
    <row r="162" spans="3:7" ht="12.75" customHeight="1">
      <c r="C162" s="19"/>
      <c r="D162" s="38"/>
      <c r="E162" s="38"/>
      <c r="F162" s="38"/>
      <c r="G162" s="38"/>
    </row>
    <row r="163" spans="3:7" ht="12.75" customHeight="1">
      <c r="C163" s="19"/>
      <c r="D163" s="38"/>
      <c r="E163" s="38"/>
      <c r="F163" s="38"/>
      <c r="G163" s="38"/>
    </row>
    <row r="164" spans="2:7" ht="12.75" customHeight="1">
      <c r="B164" s="17" t="s">
        <v>31</v>
      </c>
      <c r="C164" s="46"/>
      <c r="D164" s="47"/>
      <c r="E164" s="47"/>
      <c r="F164" s="47"/>
      <c r="G164" s="47"/>
    </row>
    <row r="165" spans="2:7" ht="12.75" customHeight="1">
      <c r="B165" s="20" t="s">
        <v>32</v>
      </c>
      <c r="C165" s="8"/>
      <c r="D165" s="40" t="s">
        <v>18</v>
      </c>
      <c r="E165" s="40" t="s">
        <v>19</v>
      </c>
      <c r="F165" s="40" t="s">
        <v>20</v>
      </c>
      <c r="G165" s="40" t="s">
        <v>21</v>
      </c>
    </row>
    <row r="166" spans="2:7" ht="12.75" customHeight="1">
      <c r="B166" s="21"/>
      <c r="C166" s="8" t="s">
        <v>22</v>
      </c>
      <c r="D166" s="41">
        <f>Summary!C26</f>
        <v>0</v>
      </c>
      <c r="E166" s="41">
        <f>Summary!D26</f>
        <v>0</v>
      </c>
      <c r="F166" s="41">
        <f>Summary!E26</f>
        <v>0</v>
      </c>
      <c r="G166" s="41">
        <f>Summary!F26</f>
        <v>0</v>
      </c>
    </row>
    <row r="167" spans="2:7" ht="12.75" customHeight="1">
      <c r="B167" s="27"/>
      <c r="C167" s="42" t="s">
        <v>23</v>
      </c>
      <c r="D167" s="41">
        <f>Summary!C27</f>
        <v>0</v>
      </c>
      <c r="E167" s="41">
        <f>Summary!D27</f>
        <v>0</v>
      </c>
      <c r="F167" s="41">
        <f>Summary!E27</f>
        <v>0</v>
      </c>
      <c r="G167" s="41">
        <f>Summary!F27</f>
        <v>0</v>
      </c>
    </row>
    <row r="168" spans="2:7" ht="12.75" customHeight="1">
      <c r="B168" s="43"/>
      <c r="C168" s="44" t="s">
        <v>28</v>
      </c>
      <c r="D168" s="45">
        <f>SUM(D166:D167)</f>
        <v>0</v>
      </c>
      <c r="E168" s="45">
        <f>SUM(E166:E167)</f>
        <v>0</v>
      </c>
      <c r="F168" s="45">
        <f>SUM(F166:F167)</f>
        <v>0</v>
      </c>
      <c r="G168" s="45">
        <f>SUM(G166:G167)</f>
        <v>0</v>
      </c>
    </row>
    <row r="169" spans="2:7" ht="12.75" customHeight="1">
      <c r="B169" s="7"/>
      <c r="D169" s="7"/>
      <c r="E169" s="7"/>
      <c r="F169" s="7"/>
      <c r="G169" s="7"/>
    </row>
    <row r="170" spans="2:7" ht="12.75" customHeight="1">
      <c r="B170" s="7"/>
      <c r="D170" s="7"/>
      <c r="E170" s="7"/>
      <c r="F170" s="7"/>
      <c r="G170" s="7"/>
    </row>
    <row r="171" spans="3:7" ht="12.75" customHeight="1">
      <c r="C171" s="19"/>
      <c r="D171" s="38"/>
      <c r="E171" s="38"/>
      <c r="F171" s="38"/>
      <c r="G171" s="38"/>
    </row>
    <row r="172" spans="3:7" ht="12.75" customHeight="1">
      <c r="C172" s="19"/>
      <c r="D172" s="38"/>
      <c r="E172" s="38"/>
      <c r="F172" s="38"/>
      <c r="G172" s="38"/>
    </row>
    <row r="173" spans="3:7" ht="12.75" customHeight="1">
      <c r="C173" s="19"/>
      <c r="D173" s="38"/>
      <c r="E173" s="38"/>
      <c r="F173" s="38"/>
      <c r="G173" s="38"/>
    </row>
    <row r="174" spans="3:7" ht="12.75" customHeight="1">
      <c r="C174" s="19"/>
      <c r="D174" s="38"/>
      <c r="E174" s="38"/>
      <c r="F174" s="38"/>
      <c r="G174" s="38"/>
    </row>
    <row r="175" spans="2:7" ht="12.75" customHeight="1">
      <c r="B175" s="7"/>
      <c r="D175" s="7"/>
      <c r="E175" s="7"/>
      <c r="F175" s="7"/>
      <c r="G175" s="7"/>
    </row>
    <row r="176" spans="2:7" ht="12.75" customHeight="1">
      <c r="B176" s="46" t="s">
        <v>33</v>
      </c>
      <c r="C176" s="48"/>
      <c r="D176" s="48"/>
      <c r="E176" s="48"/>
      <c r="F176" s="48"/>
      <c r="G176" s="48"/>
    </row>
    <row r="177" spans="2:7" ht="12.75" customHeight="1">
      <c r="B177" s="39" t="s">
        <v>34</v>
      </c>
      <c r="C177" s="8"/>
      <c r="D177" s="49"/>
      <c r="E177" s="49"/>
      <c r="F177" s="8"/>
      <c r="G177" s="8"/>
    </row>
    <row r="178" spans="2:7" ht="12.75" customHeight="1">
      <c r="B178" s="21"/>
      <c r="C178" s="8" t="str">
        <f aca="true" t="shared" si="0" ref="C178:C183">C142</f>
        <v>Software</v>
      </c>
      <c r="D178" s="15">
        <f>SUM(D142:G142)+SUM(D158:G158)</f>
        <v>0</v>
      </c>
      <c r="E178" s="49"/>
      <c r="F178" s="8"/>
      <c r="G178" s="8"/>
    </row>
    <row r="179" spans="2:7" ht="12.75" customHeight="1">
      <c r="B179" s="21"/>
      <c r="C179" s="8" t="str">
        <f t="shared" si="0"/>
        <v>Hardware</v>
      </c>
      <c r="D179" s="15">
        <f>SUM(D143:G143)+SUM(D159:G159)</f>
        <v>0</v>
      </c>
      <c r="E179" s="49"/>
      <c r="F179" s="8"/>
      <c r="G179" s="8"/>
    </row>
    <row r="180" spans="2:7" ht="12.75" customHeight="1">
      <c r="B180" s="21"/>
      <c r="C180" s="8" t="str">
        <f t="shared" si="0"/>
        <v>Consulting</v>
      </c>
      <c r="D180" s="15">
        <f>SUM(D144:G144)</f>
        <v>0</v>
      </c>
      <c r="E180" s="49"/>
      <c r="F180" s="8"/>
      <c r="G180" s="8"/>
    </row>
    <row r="181" spans="2:7" ht="12.75" customHeight="1">
      <c r="B181" s="21"/>
      <c r="C181" s="8" t="str">
        <f t="shared" si="0"/>
        <v>Personnel</v>
      </c>
      <c r="D181" s="15">
        <f>SUM(D145:G145)</f>
        <v>0</v>
      </c>
      <c r="E181" s="49"/>
      <c r="F181" s="8"/>
      <c r="G181" s="8"/>
    </row>
    <row r="182" spans="2:7" ht="12.75" customHeight="1">
      <c r="B182" s="21"/>
      <c r="C182" s="8" t="str">
        <f t="shared" si="0"/>
        <v>Training</v>
      </c>
      <c r="D182" s="15">
        <f>SUM(D146:G146)</f>
        <v>0</v>
      </c>
      <c r="E182" s="49"/>
      <c r="F182" s="8"/>
      <c r="G182" s="8"/>
    </row>
    <row r="183" spans="2:7" ht="12.75" customHeight="1">
      <c r="B183" s="21"/>
      <c r="C183" s="8" t="str">
        <f t="shared" si="0"/>
        <v>Other</v>
      </c>
      <c r="D183" s="15">
        <f>SUM(D147:G147)</f>
        <v>0</v>
      </c>
      <c r="E183" s="49"/>
      <c r="F183" s="8"/>
      <c r="G183" s="8"/>
    </row>
    <row r="184" spans="4:7" ht="12.75" customHeight="1">
      <c r="D184" s="50"/>
      <c r="E184" s="50"/>
      <c r="F184" s="7"/>
      <c r="G184" s="7"/>
    </row>
    <row r="185" spans="4:7" ht="12.75" customHeight="1">
      <c r="D185" s="50"/>
      <c r="E185" s="50"/>
      <c r="F185" s="7"/>
      <c r="G185" s="7"/>
    </row>
    <row r="186" spans="4:7" ht="12.75" customHeight="1">
      <c r="D186" s="50"/>
      <c r="E186" s="50"/>
      <c r="F186" s="7"/>
      <c r="G186" s="7"/>
    </row>
    <row r="187" spans="4:7" ht="12.75" customHeight="1">
      <c r="D187" s="50"/>
      <c r="E187" s="50"/>
      <c r="F187" s="7"/>
      <c r="G187" s="7"/>
    </row>
    <row r="188" spans="4:7" ht="12.75" customHeight="1">
      <c r="D188" s="50"/>
      <c r="E188" s="50"/>
      <c r="F188" s="7"/>
      <c r="G188" s="7"/>
    </row>
    <row r="189" spans="4:7" ht="12.75" customHeight="1">
      <c r="D189" s="50"/>
      <c r="E189" s="50"/>
      <c r="F189" s="7"/>
      <c r="G189" s="7"/>
    </row>
    <row r="190" spans="4:7" ht="12.75" customHeight="1">
      <c r="D190" s="50"/>
      <c r="E190" s="50"/>
      <c r="F190" s="7"/>
      <c r="G190" s="7"/>
    </row>
    <row r="191" spans="4:7" ht="12.75" customHeight="1">
      <c r="D191" s="50"/>
      <c r="E191" s="50"/>
      <c r="F191" s="7"/>
      <c r="G191" s="7"/>
    </row>
    <row r="192" spans="4:7" ht="12.75" customHeight="1">
      <c r="D192" s="50"/>
      <c r="E192" s="50"/>
      <c r="F192" s="7"/>
      <c r="G192" s="7"/>
    </row>
    <row r="193" spans="4:7" ht="12.75" customHeight="1">
      <c r="D193" s="50"/>
      <c r="E193" s="50"/>
      <c r="F193" s="7"/>
      <c r="G193" s="7"/>
    </row>
    <row r="194" spans="4:7" ht="12.75" customHeight="1">
      <c r="D194" s="50"/>
      <c r="E194" s="50"/>
      <c r="F194" s="7"/>
      <c r="G194" s="7"/>
    </row>
    <row r="195" spans="4:7" ht="12.75" customHeight="1">
      <c r="D195" s="50"/>
      <c r="E195" s="50"/>
      <c r="F195" s="7"/>
      <c r="G195" s="7"/>
    </row>
    <row r="196" spans="4:7" ht="12.75" customHeight="1">
      <c r="D196" s="50"/>
      <c r="E196" s="50"/>
      <c r="F196" s="7"/>
      <c r="G196" s="7"/>
    </row>
    <row r="197" spans="4:7" ht="12.75" customHeight="1">
      <c r="D197" s="50"/>
      <c r="E197" s="50"/>
      <c r="F197" s="7"/>
      <c r="G197" s="7"/>
    </row>
    <row r="198" spans="4:7" ht="12.75" customHeight="1">
      <c r="D198" s="50"/>
      <c r="E198" s="50"/>
      <c r="F198" s="7"/>
      <c r="G198" s="7"/>
    </row>
    <row r="199" spans="4:7" ht="12.75" customHeight="1">
      <c r="D199" s="50"/>
      <c r="E199" s="50"/>
      <c r="F199" s="7"/>
      <c r="G199" s="7"/>
    </row>
    <row r="200" spans="4:7" ht="12.75" customHeight="1">
      <c r="D200" s="50"/>
      <c r="E200" s="50"/>
      <c r="F200" s="7"/>
      <c r="G200" s="7"/>
    </row>
    <row r="201" spans="2:7" ht="12.75" customHeight="1">
      <c r="B201" s="17" t="s">
        <v>35</v>
      </c>
      <c r="C201" s="48"/>
      <c r="D201" s="51"/>
      <c r="E201" s="51"/>
      <c r="F201" s="48"/>
      <c r="G201" s="48"/>
    </row>
    <row r="202" spans="2:7" ht="12.75" customHeight="1">
      <c r="B202" s="39" t="s">
        <v>36</v>
      </c>
      <c r="C202" s="8"/>
      <c r="D202" s="49"/>
      <c r="E202" s="49"/>
      <c r="F202" s="8"/>
      <c r="G202" s="8"/>
    </row>
    <row r="203" spans="2:7" ht="12.75" customHeight="1">
      <c r="B203" s="21"/>
      <c r="C203" s="8"/>
      <c r="D203" s="52" t="s">
        <v>37</v>
      </c>
      <c r="E203" s="52" t="s">
        <v>28</v>
      </c>
      <c r="F203" s="8"/>
      <c r="G203" s="8"/>
    </row>
    <row r="204" spans="2:7" ht="12.75" customHeight="1">
      <c r="B204" s="21"/>
      <c r="C204" s="8" t="s">
        <v>38</v>
      </c>
      <c r="D204" s="53">
        <f>D336</f>
        <v>0</v>
      </c>
      <c r="E204" s="53">
        <f>D204</f>
        <v>0</v>
      </c>
      <c r="F204" s="8"/>
      <c r="G204" s="8"/>
    </row>
    <row r="205" spans="2:7" ht="12.75" customHeight="1">
      <c r="B205" s="21"/>
      <c r="C205" s="8" t="s">
        <v>19</v>
      </c>
      <c r="D205" s="53">
        <f>E336</f>
        <v>0</v>
      </c>
      <c r="E205" s="53">
        <f>D205</f>
        <v>0</v>
      </c>
      <c r="F205" s="8"/>
      <c r="G205" s="8"/>
    </row>
    <row r="206" spans="2:7" ht="12.75" customHeight="1">
      <c r="B206" s="21"/>
      <c r="C206" s="8" t="s">
        <v>20</v>
      </c>
      <c r="D206" s="53">
        <f>F336</f>
        <v>0</v>
      </c>
      <c r="E206" s="53">
        <f>D206*2</f>
        <v>0</v>
      </c>
      <c r="F206" s="8"/>
      <c r="G206" s="8"/>
    </row>
    <row r="207" spans="2:7" ht="12.75" customHeight="1">
      <c r="B207" s="21"/>
      <c r="C207" s="8" t="s">
        <v>21</v>
      </c>
      <c r="D207" s="53">
        <f>G336</f>
        <v>0</v>
      </c>
      <c r="E207" s="53">
        <f>D207*3</f>
        <v>0</v>
      </c>
      <c r="F207" s="8"/>
      <c r="G207" s="8"/>
    </row>
    <row r="208" spans="4:7" ht="12.75" customHeight="1">
      <c r="D208" s="50"/>
      <c r="E208" s="50"/>
      <c r="F208" s="7"/>
      <c r="G208" s="7"/>
    </row>
    <row r="209" spans="4:7" ht="12.75" customHeight="1">
      <c r="D209" s="50"/>
      <c r="E209" s="50"/>
      <c r="F209" s="7"/>
      <c r="G209" s="7"/>
    </row>
    <row r="210" spans="4:7" ht="12.75" customHeight="1">
      <c r="D210" s="50"/>
      <c r="E210" s="50"/>
      <c r="F210" s="7"/>
      <c r="G210" s="7"/>
    </row>
    <row r="211" spans="4:7" ht="12.75" customHeight="1">
      <c r="D211" s="50"/>
      <c r="E211" s="50"/>
      <c r="F211" s="7"/>
      <c r="G211" s="7"/>
    </row>
    <row r="212" spans="4:7" ht="12.75" customHeight="1">
      <c r="D212" s="50"/>
      <c r="E212" s="50"/>
      <c r="F212" s="7"/>
      <c r="G212" s="7"/>
    </row>
    <row r="213" spans="4:7" ht="12.75" customHeight="1">
      <c r="D213" s="50"/>
      <c r="E213" s="50"/>
      <c r="F213" s="7"/>
      <c r="G213" s="7"/>
    </row>
    <row r="214" spans="4:7" ht="12.75" customHeight="1">
      <c r="D214" s="50"/>
      <c r="E214" s="50"/>
      <c r="F214" s="7"/>
      <c r="G214" s="7"/>
    </row>
    <row r="215" spans="4:7" ht="12.75" customHeight="1">
      <c r="D215" s="50"/>
      <c r="E215" s="50"/>
      <c r="F215" s="7"/>
      <c r="G215" s="7"/>
    </row>
    <row r="216" spans="4:7" ht="12.75" customHeight="1">
      <c r="D216" s="50"/>
      <c r="E216" s="50"/>
      <c r="F216" s="7"/>
      <c r="G216" s="7"/>
    </row>
    <row r="217" spans="4:7" ht="12.75" customHeight="1">
      <c r="D217" s="50"/>
      <c r="E217" s="50"/>
      <c r="F217" s="7"/>
      <c r="G217" s="7"/>
    </row>
    <row r="218" spans="4:7" ht="12.75" customHeight="1">
      <c r="D218" s="50"/>
      <c r="E218" s="50"/>
      <c r="F218" s="7"/>
      <c r="G218" s="7"/>
    </row>
    <row r="219" spans="4:7" ht="12.75" customHeight="1">
      <c r="D219" s="50"/>
      <c r="E219" s="50"/>
      <c r="F219" s="7"/>
      <c r="G219" s="7"/>
    </row>
    <row r="220" spans="4:7" ht="12.75" customHeight="1">
      <c r="D220" s="50"/>
      <c r="E220" s="50"/>
      <c r="F220" s="7"/>
      <c r="G220" s="7"/>
    </row>
    <row r="221" spans="4:7" ht="12.75" customHeight="1">
      <c r="D221" s="50"/>
      <c r="E221" s="50"/>
      <c r="F221" s="7"/>
      <c r="G221" s="7"/>
    </row>
    <row r="222" spans="4:7" ht="12.75" customHeight="1">
      <c r="D222" s="50"/>
      <c r="E222" s="50"/>
      <c r="F222" s="7"/>
      <c r="G222" s="7"/>
    </row>
    <row r="223" spans="4:7" ht="12.75" customHeight="1">
      <c r="D223" s="50"/>
      <c r="E223" s="50"/>
      <c r="F223" s="7"/>
      <c r="G223" s="7"/>
    </row>
    <row r="224" spans="4:7" ht="12.75" customHeight="1">
      <c r="D224" s="50"/>
      <c r="E224" s="50"/>
      <c r="F224" s="7"/>
      <c r="G224" s="7"/>
    </row>
    <row r="225" spans="4:7" ht="12.75" customHeight="1">
      <c r="D225" s="50"/>
      <c r="E225" s="50"/>
      <c r="F225" s="7"/>
      <c r="G225" s="7"/>
    </row>
    <row r="226" spans="4:7" ht="12.75" customHeight="1">
      <c r="D226" s="50"/>
      <c r="E226" s="50"/>
      <c r="F226" s="7"/>
      <c r="G226" s="7"/>
    </row>
    <row r="227" spans="4:7" ht="12.75" customHeight="1">
      <c r="D227" s="50"/>
      <c r="E227" s="50"/>
      <c r="F227" s="7"/>
      <c r="G227" s="7"/>
    </row>
    <row r="228" spans="4:7" ht="12.75" customHeight="1">
      <c r="D228" s="50"/>
      <c r="E228" s="50"/>
      <c r="F228" s="7"/>
      <c r="G228" s="7"/>
    </row>
    <row r="229" spans="4:7" ht="12.75" customHeight="1">
      <c r="D229" s="50"/>
      <c r="E229" s="50"/>
      <c r="F229" s="7"/>
      <c r="G229" s="7"/>
    </row>
    <row r="230" spans="4:7" ht="12.75" customHeight="1">
      <c r="D230" s="50"/>
      <c r="E230" s="50"/>
      <c r="F230" s="7"/>
      <c r="G230" s="7"/>
    </row>
    <row r="231" spans="4:7" ht="12.75" customHeight="1">
      <c r="D231" s="50"/>
      <c r="E231" s="50"/>
      <c r="F231" s="7"/>
      <c r="G231" s="7"/>
    </row>
    <row r="232" spans="4:7" ht="12.75" customHeight="1">
      <c r="D232" s="50"/>
      <c r="E232" s="50"/>
      <c r="F232" s="7"/>
      <c r="G232" s="7"/>
    </row>
    <row r="233" spans="4:7" ht="12.75" customHeight="1">
      <c r="D233" s="50"/>
      <c r="E233" s="50"/>
      <c r="F233" s="7"/>
      <c r="G233" s="7"/>
    </row>
    <row r="234" spans="4:7" ht="12.75" customHeight="1">
      <c r="D234" s="50"/>
      <c r="E234" s="50"/>
      <c r="F234" s="7"/>
      <c r="G234" s="7"/>
    </row>
    <row r="235" spans="4:7" ht="12.75" customHeight="1">
      <c r="D235" s="50"/>
      <c r="E235" s="50"/>
      <c r="F235" s="7"/>
      <c r="G235" s="7"/>
    </row>
    <row r="236" spans="4:7" ht="12.75" customHeight="1">
      <c r="D236" s="50"/>
      <c r="E236" s="50"/>
      <c r="F236" s="7"/>
      <c r="G236" s="7"/>
    </row>
    <row r="237" spans="4:7" ht="12.75" customHeight="1">
      <c r="D237" s="50"/>
      <c r="E237" s="50"/>
      <c r="F237" s="7"/>
      <c r="G237" s="7"/>
    </row>
    <row r="238" spans="4:7" ht="12.75" customHeight="1">
      <c r="D238" s="50"/>
      <c r="E238" s="50"/>
      <c r="F238" s="7"/>
      <c r="G238" s="7"/>
    </row>
    <row r="239" spans="4:7" ht="12.75" customHeight="1">
      <c r="D239" s="50"/>
      <c r="E239" s="50"/>
      <c r="F239" s="7"/>
      <c r="G239" s="7"/>
    </row>
    <row r="240" spans="4:7" ht="12.75" customHeight="1">
      <c r="D240" s="50"/>
      <c r="E240" s="50"/>
      <c r="F240" s="7"/>
      <c r="G240" s="7"/>
    </row>
    <row r="241" spans="4:7" ht="12.75" customHeight="1">
      <c r="D241" s="50"/>
      <c r="E241" s="50"/>
      <c r="F241" s="7"/>
      <c r="G241" s="7"/>
    </row>
    <row r="242" spans="4:7" ht="12.75" customHeight="1">
      <c r="D242" s="50"/>
      <c r="E242" s="50"/>
      <c r="F242" s="7"/>
      <c r="G242" s="7"/>
    </row>
    <row r="243" ht="12.75" customHeight="1"/>
    <row r="244" ht="12.75" customHeight="1"/>
    <row r="245" ht="12.75" customHeight="1"/>
    <row r="246" ht="12.75" customHeight="1"/>
    <row r="247" ht="12.75" customHeight="1"/>
    <row r="248" ht="12.75" customHeight="1"/>
    <row r="249" ht="12.75" customHeight="1"/>
    <row r="250" ht="12.75" customHeight="1"/>
    <row r="251" spans="3:7" ht="12.75" customHeight="1">
      <c r="C251" s="19"/>
      <c r="D251" s="38"/>
      <c r="E251" s="38"/>
      <c r="F251" s="38"/>
      <c r="G251" s="38"/>
    </row>
    <row r="252" spans="2:7" ht="12.75" customHeight="1">
      <c r="B252" s="46" t="s">
        <v>39</v>
      </c>
      <c r="C252" s="46"/>
      <c r="D252" s="46"/>
      <c r="E252" s="46"/>
      <c r="F252" s="46"/>
      <c r="G252" s="46"/>
    </row>
    <row r="253" spans="2:7" ht="12.75" customHeight="1">
      <c r="B253" s="20" t="s">
        <v>40</v>
      </c>
      <c r="C253" s="8"/>
      <c r="D253" s="54" t="s">
        <v>18</v>
      </c>
      <c r="E253" s="54" t="s">
        <v>19</v>
      </c>
      <c r="F253" s="54" t="s">
        <v>20</v>
      </c>
      <c r="G253" s="54" t="s">
        <v>21</v>
      </c>
    </row>
    <row r="254" spans="2:7" ht="12.75" customHeight="1">
      <c r="B254" s="21"/>
      <c r="C254" s="8" t="s">
        <v>41</v>
      </c>
      <c r="D254" s="41">
        <f>Summary!C14</f>
        <v>0</v>
      </c>
      <c r="E254" s="41">
        <f>Summary!D14</f>
        <v>0</v>
      </c>
      <c r="F254" s="41">
        <f>Summary!E14</f>
        <v>0</v>
      </c>
      <c r="G254" s="41">
        <f>Summary!F14</f>
        <v>0</v>
      </c>
    </row>
    <row r="255" spans="2:7" ht="12.75" customHeight="1">
      <c r="B255" s="27"/>
      <c r="C255" s="42" t="s">
        <v>42</v>
      </c>
      <c r="D255" s="41">
        <f>Summary!C15</f>
        <v>0</v>
      </c>
      <c r="E255" s="41">
        <f>Summary!D15</f>
        <v>0</v>
      </c>
      <c r="F255" s="41">
        <f>Summary!E15</f>
        <v>0</v>
      </c>
      <c r="G255" s="41">
        <f>Summary!F15</f>
        <v>0</v>
      </c>
    </row>
    <row r="256" spans="2:7" ht="12.75" customHeight="1">
      <c r="B256" s="43"/>
      <c r="C256" s="44" t="s">
        <v>28</v>
      </c>
      <c r="D256" s="45">
        <f>SUM(D254:D255)</f>
        <v>0</v>
      </c>
      <c r="E256" s="45">
        <f>SUM(E254:E255)</f>
        <v>0</v>
      </c>
      <c r="F256" s="45">
        <f>SUM(F254:F255)</f>
        <v>0</v>
      </c>
      <c r="G256" s="45">
        <f>SUM(G254:G255)</f>
        <v>0</v>
      </c>
    </row>
    <row r="257" spans="3:7" ht="12.75" customHeight="1">
      <c r="C257" s="19"/>
      <c r="D257" s="38"/>
      <c r="E257" s="38"/>
      <c r="F257" s="38"/>
      <c r="G257" s="38"/>
    </row>
    <row r="258" spans="4:7" ht="12.75" customHeight="1">
      <c r="D258" s="38"/>
      <c r="E258" s="38"/>
      <c r="F258" s="38"/>
      <c r="G258" s="38"/>
    </row>
    <row r="259" spans="4:7" ht="12.75" customHeight="1">
      <c r="D259" s="38"/>
      <c r="E259" s="38"/>
      <c r="F259" s="38"/>
      <c r="G259" s="38"/>
    </row>
    <row r="260" spans="4:7" ht="12.75" customHeight="1">
      <c r="D260" s="38"/>
      <c r="E260" s="38"/>
      <c r="F260" s="38"/>
      <c r="G260" s="38"/>
    </row>
    <row r="261" spans="4:7" ht="12.75" customHeight="1">
      <c r="D261" s="38"/>
      <c r="E261" s="38"/>
      <c r="F261" s="38"/>
      <c r="G261" s="38"/>
    </row>
    <row r="262" spans="4:7" ht="12.75" customHeight="1">
      <c r="D262" s="38"/>
      <c r="E262" s="38"/>
      <c r="F262" s="38"/>
      <c r="G262" s="38"/>
    </row>
    <row r="263" spans="4:7" ht="12.75" customHeight="1">
      <c r="D263" s="38"/>
      <c r="E263" s="38"/>
      <c r="F263" s="38"/>
      <c r="G263" s="38"/>
    </row>
    <row r="264" spans="4:7" ht="12.75" customHeight="1">
      <c r="D264" s="38"/>
      <c r="E264" s="38"/>
      <c r="F264" s="38"/>
      <c r="G264" s="38"/>
    </row>
    <row r="265" spans="4:7" ht="12.75" customHeight="1">
      <c r="D265" s="38"/>
      <c r="E265" s="38"/>
      <c r="F265" s="38"/>
      <c r="G265" s="38"/>
    </row>
    <row r="266" spans="4:7" ht="12.75" customHeight="1">
      <c r="D266" s="38"/>
      <c r="E266" s="38"/>
      <c r="F266" s="38"/>
      <c r="G266" s="38"/>
    </row>
    <row r="267" spans="4:7" ht="12.75" customHeight="1">
      <c r="D267" s="38"/>
      <c r="E267" s="38"/>
      <c r="F267" s="38"/>
      <c r="G267" s="38"/>
    </row>
    <row r="268" spans="2:7" ht="12.75" customHeight="1">
      <c r="B268" s="17" t="s">
        <v>43</v>
      </c>
      <c r="C268" s="48"/>
      <c r="D268" s="47"/>
      <c r="E268" s="47"/>
      <c r="F268" s="47"/>
      <c r="G268" s="47"/>
    </row>
    <row r="269" spans="2:7" ht="12.75" customHeight="1">
      <c r="B269" s="39" t="s">
        <v>44</v>
      </c>
      <c r="C269" s="8"/>
      <c r="D269" s="8"/>
      <c r="E269" s="8"/>
      <c r="F269" s="8"/>
      <c r="G269" s="8"/>
    </row>
    <row r="270" spans="2:7" ht="12.75" customHeight="1">
      <c r="B270" s="21"/>
      <c r="C270" s="8" t="str">
        <f>C254</f>
        <v>Direct</v>
      </c>
      <c r="D270" s="53">
        <f>SUM(D254:G254)</f>
        <v>0</v>
      </c>
      <c r="E270" s="49"/>
      <c r="F270" s="8"/>
      <c r="G270" s="8"/>
    </row>
    <row r="271" spans="2:7" ht="12.75" customHeight="1">
      <c r="B271" s="21"/>
      <c r="C271" s="8" t="str">
        <f>C255</f>
        <v>Indirect</v>
      </c>
      <c r="D271" s="53">
        <f>SUM(D255:G255)</f>
        <v>0</v>
      </c>
      <c r="E271" s="49"/>
      <c r="F271" s="8"/>
      <c r="G271" s="8"/>
    </row>
    <row r="272" spans="4:7" ht="12.75" customHeight="1">
      <c r="D272" s="50"/>
      <c r="E272" s="50"/>
      <c r="F272" s="7"/>
      <c r="G272" s="7"/>
    </row>
    <row r="273" spans="4:7" ht="12.75" customHeight="1">
      <c r="D273" s="50"/>
      <c r="E273" s="50"/>
      <c r="F273" s="7"/>
      <c r="G273" s="7"/>
    </row>
    <row r="274" spans="4:7" ht="12.75" customHeight="1">
      <c r="D274" s="50"/>
      <c r="E274" s="50"/>
      <c r="F274" s="7"/>
      <c r="G274" s="7"/>
    </row>
    <row r="275" spans="4:7" ht="12.75" customHeight="1">
      <c r="D275" s="50"/>
      <c r="E275" s="50"/>
      <c r="F275" s="7"/>
      <c r="G275" s="7"/>
    </row>
    <row r="276" spans="4:7" ht="12.75" customHeight="1">
      <c r="D276" s="50"/>
      <c r="E276" s="50"/>
      <c r="F276" s="7"/>
      <c r="G276" s="7"/>
    </row>
    <row r="277" spans="4:7" ht="12.75" customHeight="1">
      <c r="D277" s="50"/>
      <c r="E277" s="50"/>
      <c r="F277" s="7"/>
      <c r="G277" s="7"/>
    </row>
    <row r="278" spans="4:7" ht="12.75" customHeight="1">
      <c r="D278" s="50"/>
      <c r="E278" s="50"/>
      <c r="F278" s="7"/>
      <c r="G278" s="7"/>
    </row>
    <row r="279" spans="4:7" ht="12.75" customHeight="1">
      <c r="D279" s="50"/>
      <c r="E279" s="50"/>
      <c r="F279" s="7"/>
      <c r="G279" s="7"/>
    </row>
    <row r="280" spans="4:7" ht="12.75" customHeight="1">
      <c r="D280" s="50"/>
      <c r="E280" s="50"/>
      <c r="F280" s="7"/>
      <c r="G280" s="7"/>
    </row>
    <row r="281" spans="4:7" ht="12.75" customHeight="1">
      <c r="D281" s="50"/>
      <c r="E281" s="50"/>
      <c r="F281" s="7"/>
      <c r="G281" s="7"/>
    </row>
    <row r="282" spans="4:7" ht="12.75" customHeight="1">
      <c r="D282" s="50"/>
      <c r="E282" s="50"/>
      <c r="F282" s="7"/>
      <c r="G282" s="7"/>
    </row>
    <row r="283" spans="4:7" ht="12.75" customHeight="1">
      <c r="D283" s="50"/>
      <c r="E283" s="50"/>
      <c r="F283" s="7"/>
      <c r="G283" s="7"/>
    </row>
    <row r="284" spans="4:7" ht="12.75" customHeight="1">
      <c r="D284" s="50"/>
      <c r="E284" s="50"/>
      <c r="F284" s="7"/>
      <c r="G284" s="7"/>
    </row>
    <row r="285" spans="4:7" ht="12.75" customHeight="1">
      <c r="D285" s="50"/>
      <c r="E285" s="50"/>
      <c r="F285" s="7"/>
      <c r="G285" s="7"/>
    </row>
    <row r="286" spans="4:7" ht="12.75" customHeight="1">
      <c r="D286" s="50"/>
      <c r="E286" s="50"/>
      <c r="F286" s="7"/>
      <c r="G286" s="7"/>
    </row>
    <row r="287" spans="4:7" ht="12.75" customHeight="1">
      <c r="D287" s="50"/>
      <c r="E287" s="50"/>
      <c r="F287" s="7"/>
      <c r="G287" s="7"/>
    </row>
    <row r="288" spans="4:7" ht="12.75" customHeight="1">
      <c r="D288" s="50"/>
      <c r="E288" s="50"/>
      <c r="F288" s="7"/>
      <c r="G288" s="7"/>
    </row>
    <row r="289" spans="4:7" ht="12.75" customHeight="1">
      <c r="D289" s="50"/>
      <c r="E289" s="50"/>
      <c r="F289" s="7"/>
      <c r="G289" s="7"/>
    </row>
    <row r="290" spans="4:7" ht="12.75" customHeight="1">
      <c r="D290" s="50"/>
      <c r="E290" s="50"/>
      <c r="F290" s="7"/>
      <c r="G290" s="7"/>
    </row>
    <row r="291" spans="4:7" ht="12.75" customHeight="1">
      <c r="D291" s="50"/>
      <c r="E291" s="50"/>
      <c r="F291" s="7"/>
      <c r="G291" s="7"/>
    </row>
    <row r="292" spans="4:7" ht="12.75" customHeight="1">
      <c r="D292" s="50"/>
      <c r="E292" s="50"/>
      <c r="F292" s="7"/>
      <c r="G292" s="7"/>
    </row>
    <row r="293" spans="4:7" ht="12.75" customHeight="1">
      <c r="D293" s="50"/>
      <c r="E293" s="50"/>
      <c r="F293" s="7"/>
      <c r="G293" s="7"/>
    </row>
    <row r="294" spans="4:7" ht="12.75" customHeight="1">
      <c r="D294" s="50"/>
      <c r="E294" s="50"/>
      <c r="F294" s="7"/>
      <c r="G294" s="7"/>
    </row>
    <row r="295" spans="4:7" ht="12.75" customHeight="1">
      <c r="D295" s="50"/>
      <c r="E295" s="50"/>
      <c r="F295" s="7"/>
      <c r="G295" s="7"/>
    </row>
    <row r="296" spans="2:7" ht="12.75" customHeight="1">
      <c r="B296" s="17" t="s">
        <v>45</v>
      </c>
      <c r="C296" s="48"/>
      <c r="D296" s="47"/>
      <c r="E296" s="47"/>
      <c r="F296" s="47"/>
      <c r="G296" s="47"/>
    </row>
    <row r="297" spans="2:7" ht="12.75" customHeight="1">
      <c r="B297" s="39" t="s">
        <v>46</v>
      </c>
      <c r="C297" s="8"/>
      <c r="D297" s="8"/>
      <c r="E297" s="8"/>
      <c r="F297" s="8"/>
      <c r="G297" s="8"/>
    </row>
    <row r="298" spans="2:7" ht="12.75" customHeight="1">
      <c r="B298" s="8"/>
      <c r="D298" s="55" t="s">
        <v>47</v>
      </c>
      <c r="E298" s="49"/>
      <c r="F298" s="8"/>
      <c r="G298" s="8"/>
    </row>
    <row r="299" spans="2:7" ht="12.75" customHeight="1">
      <c r="B299" s="8" t="s">
        <v>18</v>
      </c>
      <c r="D299" s="56">
        <f>Summary!C42</f>
        <v>0</v>
      </c>
      <c r="E299" s="49"/>
      <c r="F299" s="8"/>
      <c r="G299" s="8"/>
    </row>
    <row r="300" spans="2:7" ht="12.75" customHeight="1">
      <c r="B300" s="8" t="s">
        <v>19</v>
      </c>
      <c r="D300" s="56">
        <f>Summary!D42+Report!D299</f>
        <v>0</v>
      </c>
      <c r="E300" s="50"/>
      <c r="F300" s="7"/>
      <c r="G300" s="7"/>
    </row>
    <row r="301" spans="2:7" ht="12.75" customHeight="1">
      <c r="B301" s="8" t="s">
        <v>20</v>
      </c>
      <c r="D301" s="56">
        <f>Summary!E42+Report!D300</f>
        <v>0</v>
      </c>
      <c r="E301" s="50"/>
      <c r="F301" s="7"/>
      <c r="G301" s="7"/>
    </row>
    <row r="302" spans="2:7" ht="12.75" customHeight="1">
      <c r="B302" s="8" t="s">
        <v>21</v>
      </c>
      <c r="D302" s="56">
        <f>Summary!F42+Report!D301</f>
        <v>0</v>
      </c>
      <c r="E302" s="50"/>
      <c r="F302" s="7"/>
      <c r="G302" s="7"/>
    </row>
    <row r="303" spans="4:7" ht="12.75" customHeight="1">
      <c r="D303" s="50"/>
      <c r="E303" s="50"/>
      <c r="F303" s="7"/>
      <c r="G303" s="7"/>
    </row>
    <row r="304" spans="4:7" ht="12.75" customHeight="1">
      <c r="D304" s="50"/>
      <c r="E304" s="50"/>
      <c r="F304" s="7"/>
      <c r="G304" s="7"/>
    </row>
    <row r="305" spans="4:7" ht="12.75" customHeight="1">
      <c r="D305" s="50"/>
      <c r="E305" s="50"/>
      <c r="F305" s="7"/>
      <c r="G305" s="7"/>
    </row>
    <row r="306" spans="4:7" ht="12.75" customHeight="1">
      <c r="D306" s="50"/>
      <c r="E306" s="50"/>
      <c r="F306" s="7"/>
      <c r="G306" s="7"/>
    </row>
    <row r="307" spans="4:7" ht="12.75" customHeight="1">
      <c r="D307" s="50"/>
      <c r="E307" s="50"/>
      <c r="F307" s="7"/>
      <c r="G307" s="7"/>
    </row>
    <row r="308" spans="4:7" ht="12.75" customHeight="1">
      <c r="D308" s="50"/>
      <c r="E308" s="50"/>
      <c r="F308" s="7"/>
      <c r="G308" s="7"/>
    </row>
    <row r="309" spans="4:7" ht="12.75" customHeight="1">
      <c r="D309" s="50"/>
      <c r="E309" s="50"/>
      <c r="F309" s="7"/>
      <c r="G309" s="7"/>
    </row>
    <row r="310" spans="4:7" ht="12.75" customHeight="1">
      <c r="D310" s="50"/>
      <c r="E310" s="50"/>
      <c r="F310" s="7"/>
      <c r="G310" s="7"/>
    </row>
    <row r="311" spans="4:7" ht="12.75" customHeight="1">
      <c r="D311" s="50"/>
      <c r="E311" s="50"/>
      <c r="F311" s="7"/>
      <c r="G311" s="7"/>
    </row>
    <row r="312" spans="4:7" ht="12.75" customHeight="1">
      <c r="D312" s="50"/>
      <c r="E312" s="50"/>
      <c r="F312" s="7"/>
      <c r="G312" s="7"/>
    </row>
    <row r="313" spans="4:7" ht="12.75" customHeight="1">
      <c r="D313" s="50"/>
      <c r="E313" s="50"/>
      <c r="F313" s="7"/>
      <c r="G313" s="7"/>
    </row>
    <row r="314" spans="4:7" ht="12.75" customHeight="1">
      <c r="D314" s="50"/>
      <c r="E314" s="50"/>
      <c r="F314" s="7"/>
      <c r="G314" s="7"/>
    </row>
    <row r="315" spans="4:7" ht="12.75" customHeight="1">
      <c r="D315" s="50"/>
      <c r="E315" s="50"/>
      <c r="F315" s="7"/>
      <c r="G315" s="7"/>
    </row>
    <row r="316" spans="4:7" ht="12.75" customHeight="1">
      <c r="D316" s="50"/>
      <c r="E316" s="50"/>
      <c r="F316" s="7"/>
      <c r="G316" s="7"/>
    </row>
    <row r="317" spans="4:7" ht="12.75" customHeight="1">
      <c r="D317" s="50"/>
      <c r="E317" s="50"/>
      <c r="F317" s="7"/>
      <c r="G317" s="7"/>
    </row>
    <row r="318" spans="4:7" ht="12.75" customHeight="1">
      <c r="D318" s="50"/>
      <c r="E318" s="50"/>
      <c r="F318" s="7"/>
      <c r="G318" s="7"/>
    </row>
    <row r="319" spans="4:7" ht="12.75" customHeight="1">
      <c r="D319" s="38"/>
      <c r="E319" s="38"/>
      <c r="F319" s="38"/>
      <c r="G319" s="38"/>
    </row>
    <row r="320" spans="4:7" ht="12.75" customHeight="1">
      <c r="D320" s="38"/>
      <c r="E320" s="38"/>
      <c r="F320" s="38"/>
      <c r="G320" s="38"/>
    </row>
    <row r="321" spans="4:7" ht="12.75" customHeight="1">
      <c r="D321" s="38"/>
      <c r="E321" s="38"/>
      <c r="F321" s="38"/>
      <c r="G321" s="38"/>
    </row>
    <row r="322" s="19" customFormat="1" ht="12.75" customHeight="1">
      <c r="A322" s="16"/>
    </row>
    <row r="323" ht="12.75" customHeight="1"/>
    <row r="324" ht="12.75" customHeight="1"/>
    <row r="325" spans="2:7" ht="12.75" customHeight="1">
      <c r="B325" s="7"/>
      <c r="D325" s="7"/>
      <c r="E325" s="7"/>
      <c r="F325" s="7"/>
      <c r="G325" s="7"/>
    </row>
    <row r="326" spans="3:7" ht="12.75" customHeight="1">
      <c r="C326" s="19"/>
      <c r="D326" s="38"/>
      <c r="E326" s="38"/>
      <c r="F326" s="38"/>
      <c r="G326" s="38"/>
    </row>
    <row r="327" spans="2:7" ht="12.75" customHeight="1">
      <c r="B327" s="17" t="s">
        <v>48</v>
      </c>
      <c r="C327" s="48"/>
      <c r="D327" s="47"/>
      <c r="E327" s="47"/>
      <c r="F327" s="47"/>
      <c r="G327" s="47"/>
    </row>
    <row r="328" spans="1:7" s="19" customFormat="1" ht="12.75" customHeight="1">
      <c r="A328" s="16"/>
      <c r="B328" s="20" t="s">
        <v>49</v>
      </c>
      <c r="C328" s="39"/>
      <c r="D328" s="40" t="s">
        <v>50</v>
      </c>
      <c r="E328" s="40" t="s">
        <v>19</v>
      </c>
      <c r="F328" s="40" t="s">
        <v>20</v>
      </c>
      <c r="G328" s="40" t="s">
        <v>21</v>
      </c>
    </row>
    <row r="329" spans="2:7" ht="12.75" customHeight="1">
      <c r="B329" s="21"/>
      <c r="C329" s="8" t="s">
        <v>51</v>
      </c>
      <c r="D329" s="57">
        <f>Summary!C42</f>
        <v>0</v>
      </c>
      <c r="E329" s="41">
        <f>Summary!D42</f>
        <v>0</v>
      </c>
      <c r="F329" s="41">
        <f>Summary!E42</f>
        <v>0</v>
      </c>
      <c r="G329" s="41">
        <f>Summary!F42</f>
        <v>0</v>
      </c>
    </row>
    <row r="330" spans="2:8" ht="12.75" customHeight="1" thickBot="1">
      <c r="B330" s="21"/>
      <c r="C330" s="8" t="s">
        <v>52</v>
      </c>
      <c r="D330" s="57">
        <f>Summary!C43</f>
        <v>0</v>
      </c>
      <c r="E330" s="41">
        <f>Summary!D43</f>
        <v>0</v>
      </c>
      <c r="F330" s="41">
        <f>Summary!E43</f>
        <v>0</v>
      </c>
      <c r="G330" s="41">
        <f>Summary!F43</f>
        <v>0</v>
      </c>
      <c r="H330" s="58"/>
    </row>
    <row r="331" spans="1:7" s="19" customFormat="1" ht="12.75" customHeight="1" thickBot="1">
      <c r="A331" s="16"/>
      <c r="B331" s="20"/>
      <c r="C331" s="8" t="s">
        <v>53</v>
      </c>
      <c r="D331" s="269">
        <f>Summary!C44</f>
        <v>0</v>
      </c>
      <c r="E331" s="59" t="e">
        <f>Summary!D44</f>
        <v>#DIV/0!</v>
      </c>
      <c r="F331" s="59" t="e">
        <f>Summary!E44</f>
        <v>#DIV/0!</v>
      </c>
      <c r="G331" s="60" t="e">
        <f>Summary!F44</f>
        <v>#DIV/0!</v>
      </c>
    </row>
    <row r="332" spans="2:8" ht="12.75" customHeight="1" thickBot="1">
      <c r="B332" s="21"/>
      <c r="C332" s="8" t="s">
        <v>54</v>
      </c>
      <c r="D332" s="269">
        <f>Summary!C46</f>
        <v>0</v>
      </c>
      <c r="E332" s="59" t="e">
        <f>Summary!D46</f>
        <v>#DIV/0!</v>
      </c>
      <c r="F332" s="59" t="e">
        <f>Summary!E46</f>
        <v>#DIV/0!</v>
      </c>
      <c r="G332" s="14" t="e">
        <f>Summary!F46</f>
        <v>#DIV/0!</v>
      </c>
      <c r="H332" s="19"/>
    </row>
    <row r="333" spans="2:7" ht="12.75" customHeight="1" thickBot="1">
      <c r="B333" s="21"/>
      <c r="C333" s="8" t="s">
        <v>8</v>
      </c>
      <c r="D333" s="61">
        <f>Summary!C47</f>
        <v>0</v>
      </c>
      <c r="E333" s="57">
        <f>Summary!D47</f>
        <v>0</v>
      </c>
      <c r="F333" s="57">
        <f>Summary!E47</f>
        <v>0</v>
      </c>
      <c r="G333" s="62">
        <f>Summary!F47</f>
        <v>0</v>
      </c>
    </row>
    <row r="334" spans="1:7" s="19" customFormat="1" ht="12.75" customHeight="1" thickBot="1">
      <c r="A334" s="16"/>
      <c r="B334" s="20"/>
      <c r="C334" s="8" t="s">
        <v>55</v>
      </c>
      <c r="D334" s="63" t="str">
        <f>Summary!C48</f>
        <v>3+</v>
      </c>
      <c r="E334" s="64">
        <f>Summary!D48</f>
      </c>
      <c r="F334" s="64">
        <f>Summary!E48</f>
      </c>
      <c r="G334" s="64">
        <f>Summary!F48</f>
      </c>
    </row>
    <row r="335" spans="1:7" s="19" customFormat="1" ht="12.75" customHeight="1">
      <c r="A335" s="16"/>
      <c r="B335" s="20"/>
      <c r="C335" s="8" t="s">
        <v>56</v>
      </c>
      <c r="D335" s="65">
        <f>D336</f>
        <v>0</v>
      </c>
      <c r="E335" s="65">
        <f>E336</f>
        <v>0</v>
      </c>
      <c r="F335" s="41">
        <f>F336*2</f>
        <v>0</v>
      </c>
      <c r="G335" s="41">
        <f>G336*3</f>
        <v>0</v>
      </c>
    </row>
    <row r="336" spans="2:7" ht="12.75" customHeight="1">
      <c r="B336" s="21"/>
      <c r="C336" s="8" t="s">
        <v>57</v>
      </c>
      <c r="D336" s="41">
        <f>Summary!C50</f>
        <v>0</v>
      </c>
      <c r="E336" s="41">
        <f>Summary!D50</f>
        <v>0</v>
      </c>
      <c r="F336" s="41">
        <f>Summary!E50</f>
        <v>0</v>
      </c>
      <c r="G336" s="41">
        <f>Summary!F50</f>
        <v>0</v>
      </c>
    </row>
    <row r="337" spans="2:7" ht="12.75" customHeight="1">
      <c r="B337" s="27"/>
      <c r="C337" s="42" t="s">
        <v>58</v>
      </c>
      <c r="D337" s="66" t="e">
        <f>Summary!C51</f>
        <v>#NUM!</v>
      </c>
      <c r="E337" s="67"/>
      <c r="F337" s="67"/>
      <c r="G337" s="67"/>
    </row>
    <row r="338" spans="4:7" ht="12.75" customHeight="1">
      <c r="D338" s="68"/>
      <c r="E338" s="32"/>
      <c r="F338" s="32"/>
      <c r="G338" s="32"/>
    </row>
    <row r="339" spans="4:7" ht="12.75" customHeight="1">
      <c r="D339" s="68"/>
      <c r="E339" s="32"/>
      <c r="F339" s="32"/>
      <c r="G339" s="32"/>
    </row>
    <row r="340" spans="2:7" ht="12.75" customHeight="1">
      <c r="B340" s="17" t="s">
        <v>59</v>
      </c>
      <c r="C340" s="48"/>
      <c r="D340" s="35"/>
      <c r="E340" s="35"/>
      <c r="F340" s="35"/>
      <c r="G340" s="35"/>
    </row>
    <row r="341" spans="1:7" s="19" customFormat="1" ht="12.75" customHeight="1">
      <c r="A341" s="16"/>
      <c r="B341" s="20" t="s">
        <v>60</v>
      </c>
      <c r="C341" s="39"/>
      <c r="D341" s="54"/>
      <c r="E341" s="54"/>
      <c r="F341" s="69"/>
      <c r="G341" s="69"/>
    </row>
    <row r="342" spans="2:7" ht="12.75" customHeight="1">
      <c r="B342" s="21"/>
      <c r="C342" s="8" t="s">
        <v>61</v>
      </c>
      <c r="D342" s="14">
        <f>Summary!C54</f>
        <v>0.5</v>
      </c>
      <c r="E342" s="25"/>
      <c r="F342" s="32"/>
      <c r="G342" s="32"/>
    </row>
    <row r="343" spans="2:7" ht="12.75" customHeight="1">
      <c r="B343" s="27"/>
      <c r="C343" s="42" t="s">
        <v>62</v>
      </c>
      <c r="D343" s="66">
        <f>Summary!C55</f>
        <v>0.15</v>
      </c>
      <c r="E343" s="29"/>
      <c r="F343" s="35"/>
      <c r="G343" s="35"/>
    </row>
    <row r="344" spans="4:7" ht="12.75" customHeight="1">
      <c r="D344" s="70"/>
      <c r="E344" s="32"/>
      <c r="F344" s="32"/>
      <c r="G344" s="32"/>
    </row>
    <row r="345" spans="4:7" ht="12.75" customHeight="1">
      <c r="D345" s="70"/>
      <c r="E345" s="32"/>
      <c r="F345" s="32"/>
      <c r="G345" s="32"/>
    </row>
    <row r="346" spans="4:7" ht="12.75" customHeight="1">
      <c r="D346" s="70"/>
      <c r="E346" s="32"/>
      <c r="F346" s="32"/>
      <c r="G346" s="32"/>
    </row>
    <row r="347" spans="4:7" ht="12.75" customHeight="1">
      <c r="D347" s="70"/>
      <c r="E347" s="32"/>
      <c r="F347" s="32"/>
      <c r="G347" s="32"/>
    </row>
    <row r="348" spans="4:7" ht="12.75" customHeight="1">
      <c r="D348" s="32"/>
      <c r="E348" s="32"/>
      <c r="F348" s="32"/>
      <c r="G348" s="32"/>
    </row>
    <row r="349" ht="12.75"/>
    <row r="350" ht="12.75"/>
    <row r="351" ht="12.75"/>
    <row r="352" spans="2:7" ht="12.75">
      <c r="B352" s="7"/>
      <c r="D352" s="7"/>
      <c r="E352" s="7"/>
      <c r="F352" s="7"/>
      <c r="G352" s="7"/>
    </row>
    <row r="353" spans="2:7" ht="12.75">
      <c r="B353" s="7"/>
      <c r="D353" s="7"/>
      <c r="E353" s="7"/>
      <c r="F353" s="7"/>
      <c r="G353" s="7"/>
    </row>
    <row r="354" spans="2:7" ht="12.75">
      <c r="B354" s="7"/>
      <c r="D354" s="7"/>
      <c r="E354" s="7"/>
      <c r="F354" s="7"/>
      <c r="G354" s="7"/>
    </row>
    <row r="355" spans="2:7" ht="12.75">
      <c r="B355" s="7"/>
      <c r="D355" s="7"/>
      <c r="E355" s="7"/>
      <c r="F355" s="7"/>
      <c r="G355" s="7"/>
    </row>
    <row r="356" spans="2:7" ht="12.75">
      <c r="B356" s="7"/>
      <c r="D356" s="7"/>
      <c r="E356" s="7"/>
      <c r="F356" s="7"/>
      <c r="G356" s="7"/>
    </row>
    <row r="357" spans="2:7" ht="12.75">
      <c r="B357" s="7"/>
      <c r="D357" s="7"/>
      <c r="E357" s="7"/>
      <c r="F357" s="7"/>
      <c r="G357" s="7"/>
    </row>
    <row r="358" spans="2:7" ht="12.75">
      <c r="B358" s="7"/>
      <c r="D358" s="7"/>
      <c r="E358" s="7"/>
      <c r="F358" s="7"/>
      <c r="G358" s="7"/>
    </row>
    <row r="359" spans="2:7" ht="12.75">
      <c r="B359" s="7"/>
      <c r="D359" s="7"/>
      <c r="E359" s="7"/>
      <c r="F359" s="7"/>
      <c r="G359" s="7"/>
    </row>
    <row r="360" spans="2:7" ht="12.75">
      <c r="B360" s="7"/>
      <c r="D360" s="7"/>
      <c r="E360" s="7"/>
      <c r="F360" s="7"/>
      <c r="G360" s="7"/>
    </row>
    <row r="361" spans="2:7" ht="12.75">
      <c r="B361" s="7"/>
      <c r="D361" s="7"/>
      <c r="E361" s="7"/>
      <c r="F361" s="7"/>
      <c r="G361" s="7"/>
    </row>
    <row r="362" spans="2:7" ht="12.75">
      <c r="B362" s="7"/>
      <c r="D362" s="7"/>
      <c r="E362" s="7"/>
      <c r="F362" s="7"/>
      <c r="G362" s="7"/>
    </row>
    <row r="363" spans="2:7" ht="12.75">
      <c r="B363" s="7"/>
      <c r="D363" s="7"/>
      <c r="E363" s="7"/>
      <c r="F363" s="7"/>
      <c r="G363" s="7"/>
    </row>
    <row r="364" spans="2:7" ht="12.75">
      <c r="B364" s="7"/>
      <c r="D364" s="7"/>
      <c r="E364" s="7"/>
      <c r="F364" s="7"/>
      <c r="G364" s="7"/>
    </row>
    <row r="365" spans="2:7" ht="12.75">
      <c r="B365" s="7"/>
      <c r="D365" s="7"/>
      <c r="E365" s="7"/>
      <c r="F365" s="7"/>
      <c r="G365" s="7"/>
    </row>
    <row r="366" ht="12.75"/>
    <row r="367" ht="12.75"/>
    <row r="368" spans="2:7" ht="12.75">
      <c r="B368" s="7"/>
      <c r="D368" s="7"/>
      <c r="E368" s="7"/>
      <c r="F368" s="7"/>
      <c r="G368" s="7"/>
    </row>
    <row r="369" spans="2:7" ht="12.75">
      <c r="B369" s="7"/>
      <c r="D369" s="7"/>
      <c r="E369" s="7"/>
      <c r="F369" s="7"/>
      <c r="G369" s="7"/>
    </row>
    <row r="370" spans="2:7" ht="12.75">
      <c r="B370" s="7"/>
      <c r="D370" s="7"/>
      <c r="E370" s="7"/>
      <c r="F370" s="7"/>
      <c r="G370" s="7"/>
    </row>
    <row r="371" spans="2:7" ht="12.75">
      <c r="B371" s="7"/>
      <c r="D371" s="7"/>
      <c r="E371" s="7"/>
      <c r="F371" s="7"/>
      <c r="G371" s="7"/>
    </row>
    <row r="372" spans="2:7" ht="12.75">
      <c r="B372" s="7"/>
      <c r="D372" s="7"/>
      <c r="E372" s="7"/>
      <c r="F372" s="7"/>
      <c r="G372" s="7"/>
    </row>
    <row r="373" spans="2:7" ht="12.75">
      <c r="B373" s="7"/>
      <c r="D373" s="7"/>
      <c r="E373" s="7"/>
      <c r="F373" s="7"/>
      <c r="G373" s="7"/>
    </row>
    <row r="374" spans="2:7" ht="12.75">
      <c r="B374" s="7"/>
      <c r="D374" s="7"/>
      <c r="E374" s="7"/>
      <c r="F374" s="7"/>
      <c r="G374" s="7"/>
    </row>
    <row r="375" spans="2:7" ht="12.75">
      <c r="B375" s="7"/>
      <c r="D375" s="7"/>
      <c r="E375" s="7"/>
      <c r="F375" s="7"/>
      <c r="G375" s="7"/>
    </row>
    <row r="376" spans="2:7" ht="12.75">
      <c r="B376" s="7"/>
      <c r="D376" s="7"/>
      <c r="E376" s="7"/>
      <c r="F376" s="7"/>
      <c r="G376" s="7"/>
    </row>
    <row r="377" spans="2:7" ht="12.75">
      <c r="B377" s="7"/>
      <c r="D377" s="7"/>
      <c r="E377" s="7"/>
      <c r="F377" s="7"/>
      <c r="G377" s="7"/>
    </row>
    <row r="378" spans="2:7" ht="12.75">
      <c r="B378" s="7"/>
      <c r="D378" s="7"/>
      <c r="E378" s="7"/>
      <c r="F378" s="7"/>
      <c r="G378" s="7"/>
    </row>
    <row r="379" spans="2:7" ht="12.75">
      <c r="B379" s="7"/>
      <c r="D379" s="7"/>
      <c r="E379" s="7"/>
      <c r="F379" s="7"/>
      <c r="G379" s="7"/>
    </row>
    <row r="380" spans="2:7" ht="12.75">
      <c r="B380" s="7"/>
      <c r="D380" s="7"/>
      <c r="E380" s="7"/>
      <c r="F380" s="7"/>
      <c r="G380" s="7"/>
    </row>
    <row r="381" spans="2:7" ht="12.75">
      <c r="B381" s="7"/>
      <c r="D381" s="7"/>
      <c r="E381" s="7"/>
      <c r="F381" s="7"/>
      <c r="G381" s="7"/>
    </row>
    <row r="382" spans="2:7" ht="12.75">
      <c r="B382" s="7"/>
      <c r="D382" s="7"/>
      <c r="E382" s="7"/>
      <c r="F382" s="7"/>
      <c r="G382" s="7"/>
    </row>
    <row r="383" spans="2:7" ht="12.75">
      <c r="B383" s="7"/>
      <c r="D383" s="7"/>
      <c r="E383" s="7"/>
      <c r="F383" s="7"/>
      <c r="G383" s="7"/>
    </row>
    <row r="384" spans="2:7" ht="12.75">
      <c r="B384" s="7"/>
      <c r="D384" s="7"/>
      <c r="E384" s="7"/>
      <c r="F384" s="7"/>
      <c r="G384" s="7"/>
    </row>
    <row r="385" spans="2:7" ht="12.75">
      <c r="B385" s="7"/>
      <c r="D385" s="7"/>
      <c r="E385" s="7"/>
      <c r="F385" s="7"/>
      <c r="G385" s="7"/>
    </row>
    <row r="386" spans="2:7" ht="12.75">
      <c r="B386" s="7"/>
      <c r="D386" s="7"/>
      <c r="E386" s="7"/>
      <c r="F386" s="7"/>
      <c r="G386" s="7"/>
    </row>
    <row r="387" spans="4:7" ht="12.75">
      <c r="D387" s="50"/>
      <c r="E387" s="50"/>
      <c r="F387" s="7"/>
      <c r="G387" s="7"/>
    </row>
    <row r="388" spans="4:7" ht="12.75">
      <c r="D388" s="50"/>
      <c r="E388" s="50"/>
      <c r="F388" s="7"/>
      <c r="G388" s="7"/>
    </row>
    <row r="389" spans="2:7" ht="12.75">
      <c r="B389" s="7"/>
      <c r="D389" s="7"/>
      <c r="E389" s="7"/>
      <c r="F389" s="7"/>
      <c r="G389" s="7"/>
    </row>
    <row r="390" spans="2:7" ht="12.75">
      <c r="B390" s="7"/>
      <c r="D390" s="7"/>
      <c r="E390" s="7"/>
      <c r="F390" s="7"/>
      <c r="G390" s="7"/>
    </row>
    <row r="391" spans="2:7" ht="12.75">
      <c r="B391" s="7"/>
      <c r="D391" s="7"/>
      <c r="E391" s="7"/>
      <c r="F391" s="7"/>
      <c r="G391" s="7"/>
    </row>
    <row r="392" spans="2:7" ht="12.75">
      <c r="B392" s="7"/>
      <c r="D392" s="7"/>
      <c r="E392" s="7"/>
      <c r="F392" s="7"/>
      <c r="G392" s="7"/>
    </row>
    <row r="393" spans="2:7" ht="12.75">
      <c r="B393" s="7"/>
      <c r="D393" s="7"/>
      <c r="E393" s="7"/>
      <c r="F393" s="7"/>
      <c r="G393" s="7"/>
    </row>
    <row r="394" spans="2:7" ht="12.75">
      <c r="B394" s="7"/>
      <c r="D394" s="7"/>
      <c r="E394" s="7"/>
      <c r="F394" s="7"/>
      <c r="G394" s="7"/>
    </row>
    <row r="395" spans="2:7" ht="12.75">
      <c r="B395" s="7"/>
      <c r="D395" s="7"/>
      <c r="E395" s="7"/>
      <c r="F395" s="7"/>
      <c r="G395" s="7"/>
    </row>
    <row r="396" spans="4:7" ht="12.75">
      <c r="D396" s="50"/>
      <c r="E396" s="50"/>
      <c r="F396" s="7"/>
      <c r="G396" s="7"/>
    </row>
    <row r="397" spans="4:7" ht="12.75">
      <c r="D397" s="50"/>
      <c r="E397" s="50"/>
      <c r="F397" s="7"/>
      <c r="G397" s="7"/>
    </row>
    <row r="398" spans="2:7" ht="12.75">
      <c r="B398" s="17" t="s">
        <v>63</v>
      </c>
      <c r="C398" s="48"/>
      <c r="D398" s="51"/>
      <c r="E398" s="51"/>
      <c r="F398" s="48"/>
      <c r="G398" s="48"/>
    </row>
    <row r="399" spans="2:7" ht="12.75">
      <c r="B399" s="39" t="s">
        <v>293</v>
      </c>
      <c r="C399" s="8"/>
      <c r="D399" s="49"/>
      <c r="E399" s="50"/>
      <c r="F399" s="7"/>
      <c r="G399" s="7"/>
    </row>
    <row r="400" spans="2:7" ht="12.75">
      <c r="B400" s="21"/>
      <c r="C400" s="39" t="s">
        <v>64</v>
      </c>
      <c r="D400" s="71" t="s">
        <v>3</v>
      </c>
      <c r="E400" s="72"/>
      <c r="F400" s="7"/>
      <c r="G400" s="7"/>
    </row>
    <row r="401" spans="2:7" ht="12.75">
      <c r="B401" s="21"/>
      <c r="C401" s="73">
        <v>0.05</v>
      </c>
      <c r="D401" s="53">
        <f>NPV(C401,Report!E330:G330)+D330</f>
        <v>0</v>
      </c>
      <c r="E401" s="72"/>
      <c r="F401" s="7"/>
      <c r="G401" s="7"/>
    </row>
    <row r="402" spans="2:7" ht="12.75">
      <c r="B402" s="21"/>
      <c r="C402" s="73">
        <v>0.1</v>
      </c>
      <c r="D402" s="53">
        <f>NPV(C402,Report!E330:G330)+D330</f>
        <v>0</v>
      </c>
      <c r="E402" s="72"/>
      <c r="F402" s="7"/>
      <c r="G402" s="7"/>
    </row>
    <row r="403" spans="2:7" ht="12.75">
      <c r="B403" s="21"/>
      <c r="C403" s="73">
        <v>0.15</v>
      </c>
      <c r="D403" s="53">
        <f>NPV(C403,Report!E330:G330)+D330</f>
        <v>0</v>
      </c>
      <c r="E403" s="72"/>
      <c r="F403" s="7"/>
      <c r="G403" s="7"/>
    </row>
    <row r="404" spans="2:7" ht="12.75">
      <c r="B404" s="21"/>
      <c r="C404" s="73">
        <v>0.2</v>
      </c>
      <c r="D404" s="53">
        <f>NPV(C404,Report!E330:G330)+D330</f>
        <v>0</v>
      </c>
      <c r="E404" s="72"/>
      <c r="F404" s="7"/>
      <c r="G404" s="7"/>
    </row>
    <row r="405" spans="2:7" ht="12.75">
      <c r="B405" s="21"/>
      <c r="C405" s="73">
        <v>0.25</v>
      </c>
      <c r="D405" s="53">
        <f>NPV(C405,Report!E330:G330)+D330</f>
        <v>0</v>
      </c>
      <c r="E405" s="50"/>
      <c r="F405" s="7"/>
      <c r="G405" s="7"/>
    </row>
    <row r="406" spans="2:7" ht="12.75">
      <c r="B406" s="21"/>
      <c r="C406" s="73"/>
      <c r="D406" s="53"/>
      <c r="E406" s="50"/>
      <c r="F406" s="7"/>
      <c r="G406" s="7"/>
    </row>
    <row r="407" spans="2:7" ht="12.75">
      <c r="B407" s="21"/>
      <c r="C407" s="73"/>
      <c r="D407" s="53"/>
      <c r="E407" s="50"/>
      <c r="F407" s="7"/>
      <c r="G407" s="7"/>
    </row>
    <row r="408" spans="4:7" ht="12.75">
      <c r="D408" s="50"/>
      <c r="E408" s="50"/>
      <c r="F408" s="7"/>
      <c r="G408" s="7"/>
    </row>
    <row r="409" spans="4:7" ht="12.75">
      <c r="D409" s="7"/>
      <c r="E409" s="7"/>
      <c r="F409" s="7"/>
      <c r="G409" s="7"/>
    </row>
    <row r="410" spans="4:7" ht="12.75">
      <c r="D410" s="7"/>
      <c r="E410" s="7"/>
      <c r="F410" s="7"/>
      <c r="G410" s="7"/>
    </row>
    <row r="411" spans="4:7" ht="12.75">
      <c r="D411" s="7"/>
      <c r="E411" s="7"/>
      <c r="F411" s="7"/>
      <c r="G411" s="7"/>
    </row>
    <row r="412" spans="4:7" ht="12.75">
      <c r="D412" s="7"/>
      <c r="E412" s="7"/>
      <c r="F412" s="7"/>
      <c r="G412" s="7"/>
    </row>
    <row r="413" spans="4:7" ht="12.75">
      <c r="D413" s="7"/>
      <c r="E413" s="7"/>
      <c r="F413" s="7"/>
      <c r="G413" s="7"/>
    </row>
    <row r="414" spans="4:7" ht="12.75">
      <c r="D414" s="7"/>
      <c r="E414" s="7"/>
      <c r="F414" s="7"/>
      <c r="G414" s="7"/>
    </row>
    <row r="415" spans="4:7" ht="12.75">
      <c r="D415" s="7"/>
      <c r="E415" s="7"/>
      <c r="F415" s="7"/>
      <c r="G415" s="7"/>
    </row>
    <row r="416" spans="4:7" ht="12.75">
      <c r="D416" s="7"/>
      <c r="E416" s="7"/>
      <c r="F416" s="7"/>
      <c r="G416" s="7"/>
    </row>
    <row r="417" spans="4:7" ht="12.75">
      <c r="D417" s="7"/>
      <c r="E417" s="7"/>
      <c r="F417" s="7"/>
      <c r="G417" s="7"/>
    </row>
    <row r="418" spans="4:7" ht="12.75">
      <c r="D418" s="7"/>
      <c r="E418" s="7"/>
      <c r="F418" s="7"/>
      <c r="G418" s="7"/>
    </row>
    <row r="419" spans="4:7" ht="12.75">
      <c r="D419" s="7"/>
      <c r="E419" s="7"/>
      <c r="F419" s="7"/>
      <c r="G419" s="7"/>
    </row>
    <row r="420" spans="4:7" ht="12.75">
      <c r="D420" s="7"/>
      <c r="E420" s="7"/>
      <c r="F420" s="7"/>
      <c r="G420" s="7"/>
    </row>
    <row r="421" spans="4:7" ht="12.75">
      <c r="D421" s="7"/>
      <c r="E421" s="7"/>
      <c r="F421" s="7"/>
      <c r="G421" s="7"/>
    </row>
    <row r="422" spans="4:7" ht="12.75">
      <c r="D422" s="7"/>
      <c r="E422" s="7"/>
      <c r="F422" s="7"/>
      <c r="G422" s="7"/>
    </row>
    <row r="423" spans="4:7" ht="12.75">
      <c r="D423" s="7"/>
      <c r="E423" s="7"/>
      <c r="F423" s="7"/>
      <c r="G423" s="7"/>
    </row>
    <row r="424" spans="4:7" ht="12.75">
      <c r="D424" s="7"/>
      <c r="E424" s="7"/>
      <c r="F424" s="7"/>
      <c r="G424" s="7"/>
    </row>
    <row r="425" spans="4:7" ht="12.75">
      <c r="D425" s="7"/>
      <c r="E425" s="7"/>
      <c r="F425" s="7"/>
      <c r="G425" s="7"/>
    </row>
    <row r="426" spans="4:7" ht="12.75">
      <c r="D426" s="7"/>
      <c r="E426" s="7"/>
      <c r="F426" s="7"/>
      <c r="G426" s="7"/>
    </row>
    <row r="427" spans="4:7" ht="12.75">
      <c r="D427" s="7"/>
      <c r="E427" s="7"/>
      <c r="F427" s="7"/>
      <c r="G427" s="7"/>
    </row>
    <row r="428" spans="4:7" ht="12.75">
      <c r="D428" s="7"/>
      <c r="E428" s="7"/>
      <c r="F428" s="7"/>
      <c r="G428" s="7"/>
    </row>
    <row r="429" spans="4:7" ht="12.75">
      <c r="D429" s="7"/>
      <c r="E429" s="7"/>
      <c r="F429" s="7"/>
      <c r="G429" s="7"/>
    </row>
    <row r="430" spans="4:7" ht="12.75">
      <c r="D430" s="7"/>
      <c r="E430" s="7"/>
      <c r="F430" s="7"/>
      <c r="G430" s="7"/>
    </row>
    <row r="431" spans="4:7" ht="12.75">
      <c r="D431" s="7"/>
      <c r="E431" s="7"/>
      <c r="F431" s="7"/>
      <c r="G431" s="7"/>
    </row>
    <row r="432" spans="4:7" ht="12.75">
      <c r="D432" s="7"/>
      <c r="E432" s="7"/>
      <c r="F432" s="7"/>
      <c r="G432" s="7"/>
    </row>
    <row r="433" spans="4:7" ht="12.75">
      <c r="D433" s="7"/>
      <c r="E433" s="7"/>
      <c r="F433" s="7"/>
      <c r="G433" s="7"/>
    </row>
    <row r="434" spans="4:7" ht="12.75">
      <c r="D434" s="7"/>
      <c r="E434" s="7"/>
      <c r="F434" s="7"/>
      <c r="G434" s="7"/>
    </row>
    <row r="435" spans="4:7" ht="12.75">
      <c r="D435" s="7"/>
      <c r="E435" s="7"/>
      <c r="F435" s="7"/>
      <c r="G435" s="7"/>
    </row>
    <row r="436" spans="4:7" ht="12.75">
      <c r="D436" s="7"/>
      <c r="E436" s="7"/>
      <c r="F436" s="7"/>
      <c r="G436" s="7"/>
    </row>
    <row r="437" spans="4:7" ht="12.75">
      <c r="D437" s="7"/>
      <c r="E437" s="7"/>
      <c r="F437" s="7"/>
      <c r="G437" s="7"/>
    </row>
    <row r="438" spans="4:7" ht="12.75">
      <c r="D438" s="7"/>
      <c r="E438" s="7"/>
      <c r="F438" s="7"/>
      <c r="G438" s="7"/>
    </row>
    <row r="439" spans="4:7" ht="12.75">
      <c r="D439" s="7"/>
      <c r="E439" s="7"/>
      <c r="F439" s="7"/>
      <c r="G439" s="7"/>
    </row>
    <row r="440" spans="4:7" ht="12.75">
      <c r="D440" s="7"/>
      <c r="E440" s="7"/>
      <c r="F440" s="7"/>
      <c r="G440" s="7"/>
    </row>
    <row r="441" spans="4:7" ht="12.75">
      <c r="D441" s="7"/>
      <c r="E441" s="7"/>
      <c r="F441" s="7"/>
      <c r="G441" s="7"/>
    </row>
  </sheetData>
  <printOptions horizontalCentered="1"/>
  <pageMargins left="0.75" right="0.75" top="1" bottom="1" header="0.5" footer="0.5"/>
  <pageSetup horizontalDpi="600" verticalDpi="600" orientation="portrait" r:id="rId4"/>
  <headerFooter alignWithMargins="0">
    <oddFooter>&amp;L&amp;"Verdana,Regular"&amp;6     Nucleus Research, Inc.
     www.NucleusResearch.com&amp;R&amp;"Verdana,Regular"&amp;6
</oddFooter>
  </headerFooter>
  <rowBreaks count="8" manualBreakCount="8">
    <brk id="54" max="255" man="1"/>
    <brk id="103" max="255" man="1"/>
    <brk id="149" max="255" man="1"/>
    <brk id="199" max="255" man="1"/>
    <brk id="249" max="255" man="1"/>
    <brk id="294" min="1" max="6" man="1"/>
    <brk id="344" max="255" man="1"/>
    <brk id="396" max="255" man="1"/>
  </rowBreaks>
  <colBreaks count="1" manualBreakCount="1">
    <brk id="7"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1"/>
  <dimension ref="A2:L56"/>
  <sheetViews>
    <sheetView showGridLines="0" workbookViewId="0" topLeftCell="A1">
      <pane ySplit="1" topLeftCell="BM2" activePane="bottomLeft" state="frozen"/>
      <selection pane="topLeft" activeCell="A1" sqref="A1"/>
      <selection pane="bottomLeft" activeCell="C11" sqref="C11"/>
    </sheetView>
  </sheetViews>
  <sheetFormatPr defaultColWidth="9.140625" defaultRowHeight="12.75"/>
  <cols>
    <col min="1" max="1" width="2.140625" style="76" customWidth="1"/>
    <col min="2" max="2" width="31.7109375" style="76" customWidth="1"/>
    <col min="3" max="6" width="12.28125" style="78" customWidth="1"/>
    <col min="7" max="16384" width="9.140625" style="76" customWidth="1"/>
  </cols>
  <sheetData>
    <row r="1" s="1" customFormat="1" ht="104.25" customHeight="1"/>
    <row r="2" spans="2:6" s="74" customFormat="1" ht="14.25">
      <c r="B2" s="381" t="str">
        <f>Costs!D11</f>
        <v>Company Name</v>
      </c>
      <c r="C2" s="381"/>
      <c r="D2" s="381"/>
      <c r="E2" s="381"/>
      <c r="F2" s="381"/>
    </row>
    <row r="3" spans="2:9" s="74" customFormat="1" ht="12.75">
      <c r="B3" s="2"/>
      <c r="C3" s="2"/>
      <c r="D3" s="2"/>
      <c r="E3" s="2"/>
      <c r="F3" s="2"/>
      <c r="H3"/>
      <c r="I3"/>
    </row>
    <row r="4" spans="2:9" s="75" customFormat="1" ht="12.75">
      <c r="B4" s="4"/>
      <c r="C4" s="4"/>
      <c r="D4" s="4"/>
      <c r="E4" s="4"/>
      <c r="F4" s="4"/>
      <c r="H4"/>
      <c r="I4"/>
    </row>
    <row r="5" spans="1:9" s="333" customFormat="1" ht="12.75" customHeight="1">
      <c r="A5" s="313"/>
      <c r="B5" s="332" t="s">
        <v>84</v>
      </c>
      <c r="C5" s="314"/>
      <c r="D5" s="314"/>
      <c r="E5" s="314"/>
      <c r="F5" s="314"/>
      <c r="G5" s="313"/>
      <c r="H5" s="309"/>
      <c r="I5" s="309"/>
    </row>
    <row r="6" spans="1:9" s="333" customFormat="1" ht="12.75" customHeight="1">
      <c r="A6" s="313"/>
      <c r="B6" s="313" t="s">
        <v>71</v>
      </c>
      <c r="C6" s="378" t="str">
        <f>Costs!D12</f>
        <v>Digitech Systems Content Management</v>
      </c>
      <c r="D6" s="314"/>
      <c r="E6" s="314"/>
      <c r="F6" s="335"/>
      <c r="G6" s="313"/>
      <c r="H6" s="309"/>
      <c r="I6" s="309"/>
    </row>
    <row r="7" spans="1:9" s="333" customFormat="1" ht="12.75" customHeight="1">
      <c r="A7" s="313"/>
      <c r="B7" s="313" t="s">
        <v>6</v>
      </c>
      <c r="C7" s="336" t="e">
        <f>F44</f>
        <v>#DIV/0!</v>
      </c>
      <c r="D7" s="335"/>
      <c r="E7" s="313"/>
      <c r="F7" s="337"/>
      <c r="G7" s="313"/>
      <c r="H7" s="309"/>
      <c r="I7" s="309"/>
    </row>
    <row r="8" spans="1:9" s="333" customFormat="1" ht="12.75" customHeight="1">
      <c r="A8" s="313"/>
      <c r="B8" s="338" t="s">
        <v>7</v>
      </c>
      <c r="C8" s="339" t="str">
        <f>C48</f>
        <v>3+</v>
      </c>
      <c r="D8" s="335"/>
      <c r="E8" s="335"/>
      <c r="F8" s="335"/>
      <c r="G8" s="313"/>
      <c r="H8" s="309"/>
      <c r="I8" s="309"/>
    </row>
    <row r="9" spans="1:9" s="333" customFormat="1" ht="12.75" customHeight="1">
      <c r="A9" s="313"/>
      <c r="B9" s="338" t="s">
        <v>8</v>
      </c>
      <c r="C9" s="340">
        <f>F47</f>
        <v>0</v>
      </c>
      <c r="D9" s="335"/>
      <c r="E9" s="335"/>
      <c r="F9" s="335"/>
      <c r="G9" s="313"/>
      <c r="H9" s="309"/>
      <c r="I9" s="309"/>
    </row>
    <row r="10" spans="1:12" s="333" customFormat="1" ht="12.75" customHeight="1">
      <c r="A10" s="313"/>
      <c r="B10" s="338" t="s">
        <v>229</v>
      </c>
      <c r="C10" s="340">
        <f>F50</f>
        <v>0</v>
      </c>
      <c r="D10" s="335"/>
      <c r="E10" s="335"/>
      <c r="F10" s="335"/>
      <c r="G10" s="313"/>
      <c r="H10" s="309"/>
      <c r="I10" s="309"/>
      <c r="J10" s="341"/>
      <c r="K10" s="341"/>
      <c r="L10" s="341"/>
    </row>
    <row r="11" spans="1:12" s="333" customFormat="1" ht="12.75" customHeight="1">
      <c r="A11" s="313"/>
      <c r="B11" s="338"/>
      <c r="C11" s="340"/>
      <c r="D11" s="335"/>
      <c r="E11" s="335"/>
      <c r="F11" s="335"/>
      <c r="G11" s="313"/>
      <c r="H11" s="341"/>
      <c r="I11" s="341"/>
      <c r="J11" s="341"/>
      <c r="K11" s="341"/>
      <c r="L11" s="341"/>
    </row>
    <row r="12" spans="1:7" s="333" customFormat="1" ht="12.75" customHeight="1">
      <c r="A12" s="313"/>
      <c r="B12" s="334"/>
      <c r="C12" s="335"/>
      <c r="D12" s="335"/>
      <c r="E12" s="335"/>
      <c r="F12" s="335"/>
      <c r="G12" s="313"/>
    </row>
    <row r="13" spans="1:7" s="333" customFormat="1" ht="12.75" customHeight="1">
      <c r="A13" s="313"/>
      <c r="B13" s="342" t="s">
        <v>85</v>
      </c>
      <c r="C13" s="343" t="s">
        <v>18</v>
      </c>
      <c r="D13" s="343" t="s">
        <v>19</v>
      </c>
      <c r="E13" s="343" t="s">
        <v>20</v>
      </c>
      <c r="F13" s="343" t="s">
        <v>21</v>
      </c>
      <c r="G13" s="313"/>
    </row>
    <row r="14" spans="1:7" s="333" customFormat="1" ht="12.75" customHeight="1">
      <c r="A14" s="313"/>
      <c r="B14" s="313" t="s">
        <v>41</v>
      </c>
      <c r="C14" s="344">
        <f>Benefits!D74</f>
        <v>0</v>
      </c>
      <c r="D14" s="344">
        <f>Benefits!E74</f>
        <v>0</v>
      </c>
      <c r="E14" s="344">
        <f>Benefits!F74</f>
        <v>0</v>
      </c>
      <c r="F14" s="344">
        <f>Benefits!G74</f>
        <v>0</v>
      </c>
      <c r="G14" s="313"/>
    </row>
    <row r="15" spans="1:7" s="333" customFormat="1" ht="12.75" customHeight="1">
      <c r="A15" s="313"/>
      <c r="B15" s="345" t="s">
        <v>42</v>
      </c>
      <c r="C15" s="346">
        <f>Benefits!D130</f>
        <v>0</v>
      </c>
      <c r="D15" s="346">
        <f>Benefits!E130</f>
        <v>0</v>
      </c>
      <c r="E15" s="346">
        <f>Benefits!F130</f>
        <v>0</v>
      </c>
      <c r="F15" s="346">
        <f>Benefits!G130</f>
        <v>0</v>
      </c>
      <c r="G15" s="313"/>
    </row>
    <row r="16" spans="1:7" s="333" customFormat="1" ht="12.75" customHeight="1">
      <c r="A16" s="313"/>
      <c r="B16" s="347" t="s">
        <v>208</v>
      </c>
      <c r="C16" s="344">
        <f>SUM(C14:C15)</f>
        <v>0</v>
      </c>
      <c r="D16" s="344">
        <f>SUM(D14:D15)</f>
        <v>0</v>
      </c>
      <c r="E16" s="344">
        <f>SUM(E14:E15)</f>
        <v>0</v>
      </c>
      <c r="F16" s="344">
        <f>SUM(F14:F15)</f>
        <v>0</v>
      </c>
      <c r="G16" s="313"/>
    </row>
    <row r="17" spans="1:7" s="333" customFormat="1" ht="12.75" customHeight="1">
      <c r="A17" s="313"/>
      <c r="B17" s="347"/>
      <c r="C17" s="344"/>
      <c r="D17" s="344"/>
      <c r="E17" s="344"/>
      <c r="F17" s="344"/>
      <c r="G17" s="313"/>
    </row>
    <row r="18" spans="1:7" s="333" customFormat="1" ht="12.75" customHeight="1">
      <c r="A18" s="313"/>
      <c r="B18" s="334"/>
      <c r="C18" s="344"/>
      <c r="D18" s="344"/>
      <c r="E18" s="344"/>
      <c r="F18" s="344"/>
      <c r="G18" s="313"/>
    </row>
    <row r="19" spans="1:7" s="333" customFormat="1" ht="12.75" customHeight="1">
      <c r="A19" s="313"/>
      <c r="B19" s="342" t="s">
        <v>90</v>
      </c>
      <c r="C19" s="348" t="s">
        <v>18</v>
      </c>
      <c r="D19" s="348" t="s">
        <v>19</v>
      </c>
      <c r="E19" s="348" t="s">
        <v>20</v>
      </c>
      <c r="F19" s="348" t="s">
        <v>21</v>
      </c>
      <c r="G19" s="313"/>
    </row>
    <row r="20" spans="1:7" s="333" customFormat="1" ht="12.75" customHeight="1">
      <c r="A20" s="313"/>
      <c r="B20" s="313" t="s">
        <v>22</v>
      </c>
      <c r="C20" s="349">
        <f>Costs!D73+SUM(Costs!D77:D79)</f>
        <v>0</v>
      </c>
      <c r="D20" s="344">
        <f>Costs!D74</f>
        <v>0</v>
      </c>
      <c r="E20" s="344">
        <f>Costs!D75</f>
        <v>0</v>
      </c>
      <c r="F20" s="344">
        <f>Costs!D76</f>
        <v>0</v>
      </c>
      <c r="G20" s="313"/>
    </row>
    <row r="21" spans="1:7" s="333" customFormat="1" ht="12.75" customHeight="1">
      <c r="A21" s="313"/>
      <c r="B21" s="345" t="s">
        <v>23</v>
      </c>
      <c r="C21" s="350">
        <f>Costs!D100+SUM(Costs!D104:D108)</f>
        <v>0</v>
      </c>
      <c r="D21" s="346">
        <f>Costs!D101</f>
        <v>0</v>
      </c>
      <c r="E21" s="346">
        <f>Costs!D102</f>
        <v>0</v>
      </c>
      <c r="F21" s="346">
        <f>Costs!D103</f>
        <v>0</v>
      </c>
      <c r="G21" s="313"/>
    </row>
    <row r="22" spans="1:7" s="333" customFormat="1" ht="12.75" customHeight="1">
      <c r="A22" s="313"/>
      <c r="B22" s="347" t="s">
        <v>208</v>
      </c>
      <c r="C22" s="344">
        <f>SUM(C20:C21)</f>
        <v>0</v>
      </c>
      <c r="D22" s="344">
        <f>SUM(D20:D21)</f>
        <v>0</v>
      </c>
      <c r="E22" s="344">
        <f>SUM(E20:E21)</f>
        <v>0</v>
      </c>
      <c r="F22" s="344">
        <f>SUM(F20:F21)</f>
        <v>0</v>
      </c>
      <c r="G22" s="313"/>
    </row>
    <row r="23" spans="1:7" s="333" customFormat="1" ht="12.75" customHeight="1">
      <c r="A23" s="313"/>
      <c r="B23" s="347"/>
      <c r="C23" s="344"/>
      <c r="D23" s="344"/>
      <c r="E23" s="344"/>
      <c r="F23" s="344"/>
      <c r="G23" s="313"/>
    </row>
    <row r="24" spans="1:7" s="333" customFormat="1" ht="12.75" customHeight="1">
      <c r="A24" s="313"/>
      <c r="B24" s="347"/>
      <c r="C24" s="344"/>
      <c r="D24" s="344"/>
      <c r="E24" s="344"/>
      <c r="F24" s="344"/>
      <c r="G24" s="313"/>
    </row>
    <row r="25" spans="1:7" s="333" customFormat="1" ht="12.75" customHeight="1">
      <c r="A25" s="313"/>
      <c r="B25" s="342" t="s">
        <v>86</v>
      </c>
      <c r="C25" s="348" t="s">
        <v>18</v>
      </c>
      <c r="D25" s="348" t="s">
        <v>19</v>
      </c>
      <c r="E25" s="348" t="s">
        <v>20</v>
      </c>
      <c r="F25" s="348" t="s">
        <v>21</v>
      </c>
      <c r="G25" s="313"/>
    </row>
    <row r="26" spans="1:7" s="333" customFormat="1" ht="12.75" customHeight="1">
      <c r="A26" s="313"/>
      <c r="B26" s="313" t="s">
        <v>22</v>
      </c>
      <c r="C26" s="344">
        <v>0</v>
      </c>
      <c r="D26" s="344">
        <f>Costs!E80</f>
        <v>0</v>
      </c>
      <c r="E26" s="344">
        <f>Costs!F80</f>
        <v>0</v>
      </c>
      <c r="F26" s="344">
        <f>Costs!G80</f>
        <v>0</v>
      </c>
      <c r="G26" s="313"/>
    </row>
    <row r="27" spans="1:7" s="333" customFormat="1" ht="12.75" customHeight="1">
      <c r="A27" s="313"/>
      <c r="B27" s="345" t="s">
        <v>23</v>
      </c>
      <c r="C27" s="346">
        <v>0</v>
      </c>
      <c r="D27" s="346">
        <f>Costs!E109</f>
        <v>0</v>
      </c>
      <c r="E27" s="346">
        <f>Costs!F109</f>
        <v>0</v>
      </c>
      <c r="F27" s="346">
        <f>Costs!G109</f>
        <v>0</v>
      </c>
      <c r="G27" s="313"/>
    </row>
    <row r="28" spans="1:7" s="333" customFormat="1" ht="12.75" customHeight="1">
      <c r="A28" s="313"/>
      <c r="B28" s="347" t="s">
        <v>208</v>
      </c>
      <c r="C28" s="344">
        <f>SUM(C26:C27)</f>
        <v>0</v>
      </c>
      <c r="D28" s="344">
        <f>SUM(D26:D27)</f>
        <v>0</v>
      </c>
      <c r="E28" s="344">
        <f>SUM(E26:E27)</f>
        <v>0</v>
      </c>
      <c r="F28" s="344">
        <f>SUM(F26:F27)</f>
        <v>0</v>
      </c>
      <c r="G28" s="313"/>
    </row>
    <row r="29" spans="1:7" s="333" customFormat="1" ht="12.75" customHeight="1">
      <c r="A29" s="313"/>
      <c r="B29" s="347"/>
      <c r="C29" s="344"/>
      <c r="D29" s="344"/>
      <c r="E29" s="344"/>
      <c r="F29" s="344"/>
      <c r="G29" s="313"/>
    </row>
    <row r="30" spans="1:7" s="333" customFormat="1" ht="12.75" customHeight="1">
      <c r="A30" s="313"/>
      <c r="B30" s="313"/>
      <c r="C30" s="344"/>
      <c r="D30" s="344"/>
      <c r="E30" s="344"/>
      <c r="F30" s="344"/>
      <c r="G30" s="313"/>
    </row>
    <row r="31" spans="1:7" s="333" customFormat="1" ht="12.75" customHeight="1">
      <c r="A31" s="313"/>
      <c r="B31" s="342" t="s">
        <v>87</v>
      </c>
      <c r="C31" s="348" t="s">
        <v>18</v>
      </c>
      <c r="D31" s="348" t="s">
        <v>19</v>
      </c>
      <c r="E31" s="348" t="s">
        <v>20</v>
      </c>
      <c r="F31" s="348" t="s">
        <v>21</v>
      </c>
      <c r="G31" s="313"/>
    </row>
    <row r="32" spans="1:7" s="333" customFormat="1" ht="12.75" customHeight="1">
      <c r="A32" s="313"/>
      <c r="B32" s="313" t="s">
        <v>22</v>
      </c>
      <c r="C32" s="344">
        <f>Costs!D69</f>
        <v>0</v>
      </c>
      <c r="D32" s="344">
        <f>Costs!E69</f>
        <v>0</v>
      </c>
      <c r="E32" s="344">
        <f>Costs!F69</f>
        <v>0</v>
      </c>
      <c r="F32" s="344">
        <f>Costs!G69</f>
        <v>0</v>
      </c>
      <c r="G32" s="313"/>
    </row>
    <row r="33" spans="1:7" s="333" customFormat="1" ht="12.75" customHeight="1">
      <c r="A33" s="313"/>
      <c r="B33" s="313" t="s">
        <v>23</v>
      </c>
      <c r="C33" s="344">
        <f>Costs!D96</f>
        <v>0</v>
      </c>
      <c r="D33" s="344">
        <f>Costs!E96</f>
        <v>0</v>
      </c>
      <c r="E33" s="344">
        <f>Costs!F96</f>
        <v>0</v>
      </c>
      <c r="F33" s="344">
        <f>Costs!G96</f>
        <v>0</v>
      </c>
      <c r="G33" s="313"/>
    </row>
    <row r="34" spans="1:7" s="333" customFormat="1" ht="12.75" customHeight="1">
      <c r="A34" s="313"/>
      <c r="B34" s="313" t="s">
        <v>24</v>
      </c>
      <c r="C34" s="344">
        <f>Costs!D125</f>
        <v>0</v>
      </c>
      <c r="D34" s="344">
        <f>Costs!E125</f>
        <v>0</v>
      </c>
      <c r="E34" s="344">
        <f>Costs!F125</f>
        <v>0</v>
      </c>
      <c r="F34" s="344">
        <f>Costs!G125</f>
        <v>0</v>
      </c>
      <c r="G34" s="313"/>
    </row>
    <row r="35" spans="1:7" s="333" customFormat="1" ht="12.75" customHeight="1">
      <c r="A35" s="313"/>
      <c r="B35" s="313" t="s">
        <v>25</v>
      </c>
      <c r="C35" s="344">
        <f>Costs!D147</f>
        <v>0</v>
      </c>
      <c r="D35" s="344">
        <f>Costs!E147</f>
        <v>0</v>
      </c>
      <c r="E35" s="344">
        <f>Costs!F147</f>
        <v>0</v>
      </c>
      <c r="F35" s="344">
        <f>Costs!G147</f>
        <v>0</v>
      </c>
      <c r="G35" s="313"/>
    </row>
    <row r="36" spans="1:7" s="333" customFormat="1" ht="12.75" customHeight="1">
      <c r="A36" s="313"/>
      <c r="B36" s="313" t="s">
        <v>26</v>
      </c>
      <c r="C36" s="344">
        <f>Costs!D162</f>
        <v>0</v>
      </c>
      <c r="D36" s="344">
        <f>Costs!E162</f>
        <v>0</v>
      </c>
      <c r="E36" s="344">
        <f>Costs!F162</f>
        <v>0</v>
      </c>
      <c r="F36" s="344">
        <f>Costs!G162</f>
        <v>0</v>
      </c>
      <c r="G36" s="313"/>
    </row>
    <row r="37" spans="1:7" s="333" customFormat="1" ht="12.75" customHeight="1">
      <c r="A37" s="313"/>
      <c r="B37" s="345" t="s">
        <v>27</v>
      </c>
      <c r="C37" s="346">
        <f>Costs!D175</f>
        <v>0</v>
      </c>
      <c r="D37" s="346">
        <f>Costs!E175</f>
        <v>0</v>
      </c>
      <c r="E37" s="346">
        <f>Costs!F175</f>
        <v>0</v>
      </c>
      <c r="F37" s="346">
        <f>Costs!G175</f>
        <v>0</v>
      </c>
      <c r="G37" s="313"/>
    </row>
    <row r="38" spans="1:7" s="333" customFormat="1" ht="12.75" customHeight="1">
      <c r="A38" s="313"/>
      <c r="B38" s="347" t="s">
        <v>208</v>
      </c>
      <c r="C38" s="344">
        <f>SUM(C32:C37)</f>
        <v>0</v>
      </c>
      <c r="D38" s="344">
        <f>SUM(D32:D37)</f>
        <v>0</v>
      </c>
      <c r="E38" s="344">
        <f>SUM(E32:E37)</f>
        <v>0</v>
      </c>
      <c r="F38" s="344">
        <f>SUM(F32:F37)</f>
        <v>0</v>
      </c>
      <c r="G38" s="313"/>
    </row>
    <row r="39" spans="1:7" s="333" customFormat="1" ht="12.75" customHeight="1">
      <c r="A39" s="313"/>
      <c r="B39" s="347"/>
      <c r="C39" s="344"/>
      <c r="D39" s="344"/>
      <c r="E39" s="344"/>
      <c r="F39" s="344"/>
      <c r="G39" s="313"/>
    </row>
    <row r="40" spans="1:7" s="333" customFormat="1" ht="12.75" customHeight="1">
      <c r="A40" s="313"/>
      <c r="B40" s="351"/>
      <c r="C40" s="344"/>
      <c r="D40" s="344"/>
      <c r="E40" s="344"/>
      <c r="F40" s="344"/>
      <c r="G40" s="313"/>
    </row>
    <row r="41" spans="1:7" s="333" customFormat="1" ht="12.75" customHeight="1">
      <c r="A41" s="313"/>
      <c r="B41" s="352" t="s">
        <v>88</v>
      </c>
      <c r="C41" s="353" t="s">
        <v>50</v>
      </c>
      <c r="D41" s="353" t="s">
        <v>19</v>
      </c>
      <c r="E41" s="353" t="s">
        <v>20</v>
      </c>
      <c r="F41" s="354" t="s">
        <v>21</v>
      </c>
      <c r="G41" s="313"/>
    </row>
    <row r="42" spans="1:7" s="333" customFormat="1" ht="12.75" customHeight="1">
      <c r="A42" s="313"/>
      <c r="B42" s="355" t="s">
        <v>51</v>
      </c>
      <c r="C42" s="356">
        <f>C16-C22-C38</f>
        <v>0</v>
      </c>
      <c r="D42" s="344">
        <f>D16-D22-D38</f>
        <v>0</v>
      </c>
      <c r="E42" s="344">
        <f>E16-E22-E38</f>
        <v>0</v>
      </c>
      <c r="F42" s="357">
        <f>F16-F22-F38</f>
        <v>0</v>
      </c>
      <c r="G42" s="313"/>
    </row>
    <row r="43" spans="1:7" s="333" customFormat="1" ht="12.75" customHeight="1">
      <c r="A43" s="313"/>
      <c r="B43" s="355" t="s">
        <v>52</v>
      </c>
      <c r="C43" s="356">
        <f>(((C16-C38)*(1-$C$54))-C22)+(C28*($C$54))</f>
        <v>0</v>
      </c>
      <c r="D43" s="344">
        <f>(((D16-D38)*(1-$C$54))-D22)+(D28*($C$54))</f>
        <v>0</v>
      </c>
      <c r="E43" s="344">
        <f>(((E16-E38)*(1-$C$54))-E22)+(E28*($C$54))</f>
        <v>0</v>
      </c>
      <c r="F43" s="357">
        <f>(((F16-F38)*(1-$C$54))-F22)+(F28*($C$54))</f>
        <v>0</v>
      </c>
      <c r="G43" s="358"/>
    </row>
    <row r="44" spans="1:7" s="363" customFormat="1" ht="12" customHeight="1">
      <c r="A44" s="347"/>
      <c r="B44" s="359" t="s">
        <v>53</v>
      </c>
      <c r="C44" s="360"/>
      <c r="D44" s="361" t="e">
        <f>(D43)/ABS(C43)</f>
        <v>#DIV/0!</v>
      </c>
      <c r="E44" s="361" t="e">
        <f>(E43+D43)/2/ABS(C43)</f>
        <v>#DIV/0!</v>
      </c>
      <c r="F44" s="362" t="e">
        <f>(F43+E43+D43)/3/ABS(C43)</f>
        <v>#DIV/0!</v>
      </c>
      <c r="G44" s="347"/>
    </row>
    <row r="45" spans="1:7" s="363" customFormat="1" ht="18.75" customHeight="1" hidden="1">
      <c r="A45" s="347"/>
      <c r="B45" s="355" t="s">
        <v>77</v>
      </c>
      <c r="C45" s="356">
        <f>(((C14-C38)*(1-$C$52))-C22)+(C28*($C$52))</f>
        <v>0</v>
      </c>
      <c r="D45" s="356">
        <f>(((D14-D38)*(1-$C$52))-D22)+(D28*($C$52))</f>
        <v>0</v>
      </c>
      <c r="E45" s="356">
        <f>(((E14-E38)*(1-$C$52))-E22)+(E28*($C$52))</f>
        <v>0</v>
      </c>
      <c r="F45" s="357">
        <f>(((F14-F38)*(1-$C$52))-F22)+(F28*($C$52))</f>
        <v>0</v>
      </c>
      <c r="G45" s="347"/>
    </row>
    <row r="46" spans="1:7" s="333" customFormat="1" ht="12.75" customHeight="1">
      <c r="A46" s="313"/>
      <c r="B46" s="355" t="s">
        <v>54</v>
      </c>
      <c r="C46" s="360"/>
      <c r="D46" s="361" t="e">
        <f>(D45)/ABS(C45)</f>
        <v>#DIV/0!</v>
      </c>
      <c r="E46" s="361" t="e">
        <f>(E45+D45)/2/ABS(C45)</f>
        <v>#DIV/0!</v>
      </c>
      <c r="F46" s="364" t="e">
        <f>(F45+E45+D45)/3/ABS(C45)</f>
        <v>#DIV/0!</v>
      </c>
      <c r="G46" s="313"/>
    </row>
    <row r="47" spans="1:7" s="333" customFormat="1" ht="12" customHeight="1">
      <c r="A47" s="313"/>
      <c r="B47" s="365" t="s">
        <v>298</v>
      </c>
      <c r="C47" s="356">
        <f>C43</f>
        <v>0</v>
      </c>
      <c r="D47" s="356">
        <f>C47+NPV(C55,D43)</f>
        <v>0</v>
      </c>
      <c r="E47" s="356">
        <f>D47+NPV(C55,,E43)</f>
        <v>0</v>
      </c>
      <c r="F47" s="366">
        <f>E47+NPV(C55,,,F43)</f>
        <v>0</v>
      </c>
      <c r="G47" s="313"/>
    </row>
    <row r="48" spans="1:7" s="363" customFormat="1" ht="15.75" customHeight="1" hidden="1">
      <c r="A48" s="347"/>
      <c r="B48" s="359" t="s">
        <v>299</v>
      </c>
      <c r="C48" s="367" t="str">
        <f>IF(MAX(D48:F48)=0,"3+",MAX(D48:F48))</f>
        <v>3+</v>
      </c>
      <c r="D48" s="368">
        <f>IF(D43&gt;-C43,-C43/D43,"")</f>
      </c>
      <c r="E48" s="368">
        <f>IF(D48="",IF((D43+E43&gt;ABS(C43)),1+(ABS(C43+D43)/E43),""),"")</f>
      </c>
      <c r="F48" s="369">
        <f>IF(E48=D48,IF((D43+E43+F43&gt;ABS(C43)),2+(ABS(C43+D43+E43)/F43),""),"")</f>
      </c>
      <c r="G48" s="347"/>
    </row>
    <row r="49" spans="1:7" s="363" customFormat="1" ht="12.75" customHeight="1">
      <c r="A49" s="347"/>
      <c r="B49" s="359" t="s">
        <v>299</v>
      </c>
      <c r="C49" s="367"/>
      <c r="D49" s="368"/>
      <c r="E49" s="368"/>
      <c r="F49" s="370" t="str">
        <f>C48</f>
        <v>3+</v>
      </c>
      <c r="G49" s="347"/>
    </row>
    <row r="50" spans="1:7" s="333" customFormat="1" ht="12.75" customHeight="1">
      <c r="A50" s="313"/>
      <c r="B50" s="355" t="s">
        <v>300</v>
      </c>
      <c r="C50" s="371">
        <f>C38+C22</f>
        <v>0</v>
      </c>
      <c r="D50" s="356">
        <f>C38+C22+D38+D22</f>
        <v>0</v>
      </c>
      <c r="E50" s="356">
        <f>(D50+E38+E22)/2</f>
        <v>0</v>
      </c>
      <c r="F50" s="357">
        <f>((E50*2)+F38+F22)/3</f>
        <v>0</v>
      </c>
      <c r="G50" s="313"/>
    </row>
    <row r="51" spans="1:7" s="333" customFormat="1" ht="12.75" customHeight="1">
      <c r="A51" s="313"/>
      <c r="B51" s="372" t="s">
        <v>301</v>
      </c>
      <c r="C51" s="373" t="e">
        <f>IRR(C43:F43)</f>
        <v>#NUM!</v>
      </c>
      <c r="D51" s="374"/>
      <c r="E51" s="374"/>
      <c r="F51" s="375" t="e">
        <f>C51</f>
        <v>#NUM!</v>
      </c>
      <c r="G51" s="313"/>
    </row>
    <row r="52" spans="1:7" s="333" customFormat="1" ht="12.75" customHeight="1">
      <c r="A52" s="313"/>
      <c r="B52" s="347"/>
      <c r="C52" s="315"/>
      <c r="D52" s="335"/>
      <c r="E52" s="335"/>
      <c r="F52" s="335"/>
      <c r="G52" s="313"/>
    </row>
    <row r="53" spans="1:7" s="333" customFormat="1" ht="12.75" customHeight="1">
      <c r="A53" s="313"/>
      <c r="B53" s="347" t="s">
        <v>89</v>
      </c>
      <c r="C53" s="315"/>
      <c r="D53" s="335"/>
      <c r="E53" s="335"/>
      <c r="F53" s="335"/>
      <c r="G53" s="313"/>
    </row>
    <row r="54" spans="1:7" s="333" customFormat="1" ht="12.75" customHeight="1">
      <c r="A54" s="313"/>
      <c r="B54" s="313" t="s">
        <v>61</v>
      </c>
      <c r="C54" s="376">
        <f>Costs!D16</f>
        <v>0.5</v>
      </c>
      <c r="D54" s="335"/>
      <c r="E54" s="335"/>
      <c r="F54" s="314"/>
      <c r="G54" s="313"/>
    </row>
    <row r="55" spans="2:6" s="333" customFormat="1" ht="10.5">
      <c r="B55" s="333" t="s">
        <v>62</v>
      </c>
      <c r="C55" s="379">
        <f>Costs!D17</f>
        <v>0.15</v>
      </c>
      <c r="D55" s="377"/>
      <c r="E55" s="377"/>
      <c r="F55" s="377"/>
    </row>
    <row r="56" spans="3:6" s="333" customFormat="1" ht="10.5">
      <c r="C56" s="377"/>
      <c r="D56" s="377"/>
      <c r="E56" s="377"/>
      <c r="F56" s="377"/>
    </row>
    <row r="60" ht="10.5"/>
    <row r="61" ht="10.5"/>
  </sheetData>
  <sheetProtection password="DF72" sheet="1" objects="1" scenarios="1"/>
  <mergeCells count="1">
    <mergeCell ref="B2:F2"/>
  </mergeCells>
  <printOptions/>
  <pageMargins left="1.36" right="0.75" top="0.5" bottom="0.75" header="0.5" footer="0.5"/>
  <pageSetup horizontalDpi="600" verticalDpi="600" orientation="portrait" r:id="rId2"/>
  <headerFooter alignWithMargins="0">
    <oddFooter>&amp;L&amp;"Verdana,Regular"&amp;6                     Nucleus Research, Inc.
                     www.NucleusResearch.com&amp;R&amp;"Verdana,Regular"&amp;7Consolidated Results       &amp;1.</oddFooter>
  </headerFooter>
  <drawing r:id="rId1"/>
</worksheet>
</file>

<file path=xl/worksheets/sheet4.xml><?xml version="1.0" encoding="utf-8"?>
<worksheet xmlns="http://schemas.openxmlformats.org/spreadsheetml/2006/main" xmlns:r="http://schemas.openxmlformats.org/officeDocument/2006/relationships">
  <sheetPr codeName="Sheet3"/>
  <dimension ref="B1:O182"/>
  <sheetViews>
    <sheetView showGridLines="0" workbookViewId="0" topLeftCell="A1">
      <pane ySplit="5" topLeftCell="BM6" activePane="bottomLeft" state="frozen"/>
      <selection pane="topLeft" activeCell="A1" sqref="A1"/>
      <selection pane="bottomLeft" activeCell="D12" sqref="D12"/>
    </sheetView>
  </sheetViews>
  <sheetFormatPr defaultColWidth="9.140625" defaultRowHeight="9.75" customHeight="1"/>
  <cols>
    <col min="1" max="1" width="2.140625" style="97" customWidth="1"/>
    <col min="2" max="2" width="3.421875" style="123" customWidth="1"/>
    <col min="3" max="3" width="28.7109375" style="97" customWidth="1"/>
    <col min="4" max="8" width="9.7109375" style="97" customWidth="1"/>
    <col min="9" max="13" width="9.140625" style="97" customWidth="1"/>
    <col min="14" max="14" width="11.7109375" style="97" customWidth="1"/>
    <col min="15" max="16384" width="9.140625" style="97" customWidth="1"/>
  </cols>
  <sheetData>
    <row r="1" spans="13:14" s="5" customFormat="1" ht="62.25" customHeight="1">
      <c r="M1" s="83" t="s">
        <v>195</v>
      </c>
      <c r="N1" s="42"/>
    </row>
    <row r="2" spans="13:14" s="5" customFormat="1" ht="10.5" customHeight="1">
      <c r="M2" s="84" t="s">
        <v>201</v>
      </c>
      <c r="N2" s="85" t="e">
        <f>Summary!C7</f>
        <v>#DIV/0!</v>
      </c>
    </row>
    <row r="3" spans="13:14" s="5" customFormat="1" ht="10.5" customHeight="1">
      <c r="M3" s="84" t="s">
        <v>202</v>
      </c>
      <c r="N3" s="86" t="str">
        <f>Summary!C8</f>
        <v>3+</v>
      </c>
    </row>
    <row r="4" spans="13:14" s="5" customFormat="1" ht="10.5" customHeight="1">
      <c r="M4" s="84" t="s">
        <v>203</v>
      </c>
      <c r="N4" s="87">
        <f>Summary!C9</f>
        <v>0</v>
      </c>
    </row>
    <row r="5" s="5" customFormat="1" ht="10.5" customHeight="1"/>
    <row r="6" spans="2:15" s="88" customFormat="1" ht="14.25" customHeight="1">
      <c r="B6" s="89" t="s">
        <v>152</v>
      </c>
      <c r="L6" s="90"/>
      <c r="M6" s="90"/>
      <c r="N6" s="90"/>
      <c r="O6" s="90"/>
    </row>
    <row r="7" spans="10:15" s="88" customFormat="1" ht="14.25" customHeight="1">
      <c r="J7" s="11"/>
      <c r="K7" s="11"/>
      <c r="L7" s="90"/>
      <c r="M7" s="90"/>
      <c r="N7" s="90"/>
      <c r="O7" s="90"/>
    </row>
    <row r="8" spans="10:15" s="88" customFormat="1" ht="14.25" customHeight="1">
      <c r="J8" s="11"/>
      <c r="K8" s="11"/>
      <c r="L8" s="90"/>
      <c r="M8" s="90"/>
      <c r="N8" s="90"/>
      <c r="O8" s="90"/>
    </row>
    <row r="9" spans="10:15" s="88" customFormat="1" ht="10.5" customHeight="1">
      <c r="J9" s="11"/>
      <c r="K9" s="11"/>
      <c r="L9" s="90"/>
      <c r="M9" s="90"/>
      <c r="N9" s="90"/>
      <c r="O9" s="90"/>
    </row>
    <row r="10" spans="2:15" s="88" customFormat="1" ht="11.25" customHeight="1">
      <c r="B10" s="91" t="s">
        <v>153</v>
      </c>
      <c r="C10" s="92"/>
      <c r="D10" s="92"/>
      <c r="E10" s="92"/>
      <c r="F10" s="93"/>
      <c r="G10" s="93"/>
      <c r="H10" s="94"/>
      <c r="J10" s="11"/>
      <c r="K10" s="11"/>
      <c r="L10" s="90"/>
      <c r="M10" s="90"/>
      <c r="N10" s="90"/>
      <c r="O10" s="90"/>
    </row>
    <row r="11" spans="2:15" s="88" customFormat="1" ht="10.5" customHeight="1">
      <c r="B11" s="12"/>
      <c r="C11" s="12" t="s">
        <v>196</v>
      </c>
      <c r="D11" s="95" t="s">
        <v>83</v>
      </c>
      <c r="E11" s="8"/>
      <c r="F11" s="94"/>
      <c r="G11" s="94"/>
      <c r="H11" s="94"/>
      <c r="J11" s="11"/>
      <c r="K11" s="11"/>
      <c r="L11" s="90"/>
      <c r="M11" s="90"/>
      <c r="N11" s="90"/>
      <c r="O11" s="90"/>
    </row>
    <row r="12" spans="2:15" s="88" customFormat="1" ht="10.5" customHeight="1">
      <c r="B12" s="12"/>
      <c r="C12" s="12" t="s">
        <v>197</v>
      </c>
      <c r="D12" s="95" t="s">
        <v>307</v>
      </c>
      <c r="E12" s="8"/>
      <c r="F12" s="94"/>
      <c r="G12" s="94"/>
      <c r="H12" s="94"/>
      <c r="J12" s="11"/>
      <c r="K12" s="11"/>
      <c r="L12" s="90"/>
      <c r="M12" s="90"/>
      <c r="N12" s="90"/>
      <c r="O12" s="90"/>
    </row>
    <row r="13" spans="2:15" s="88" customFormat="1" ht="10.5" customHeight="1">
      <c r="B13" s="12"/>
      <c r="C13" s="12" t="s">
        <v>198</v>
      </c>
      <c r="D13" s="96">
        <v>38718</v>
      </c>
      <c r="E13"/>
      <c r="F13" s="94"/>
      <c r="G13" s="94"/>
      <c r="H13" s="94"/>
      <c r="J13" s="97"/>
      <c r="K13" s="97"/>
      <c r="L13" s="90"/>
      <c r="M13" s="90"/>
      <c r="N13" s="90"/>
      <c r="O13" s="90"/>
    </row>
    <row r="14" spans="2:15" s="88" customFormat="1" ht="10.5" customHeight="1">
      <c r="B14" s="12"/>
      <c r="C14" s="12"/>
      <c r="D14" s="8"/>
      <c r="E14" s="8"/>
      <c r="F14" s="94"/>
      <c r="G14" s="94"/>
      <c r="H14" s="98"/>
      <c r="L14" s="90"/>
      <c r="M14" s="90"/>
      <c r="N14" s="90"/>
      <c r="O14" s="90"/>
    </row>
    <row r="15" spans="2:15" s="88" customFormat="1" ht="11.25" customHeight="1">
      <c r="B15" s="99" t="s">
        <v>89</v>
      </c>
      <c r="C15" s="12"/>
      <c r="D15" s="8"/>
      <c r="E15" s="12"/>
      <c r="F15" s="98"/>
      <c r="G15" s="98"/>
      <c r="H15" s="98"/>
      <c r="L15" s="90"/>
      <c r="M15" s="90"/>
      <c r="N15" s="90"/>
      <c r="O15" s="90"/>
    </row>
    <row r="16" spans="2:15" s="88" customFormat="1" ht="10.5" customHeight="1">
      <c r="B16" s="12"/>
      <c r="C16" s="12" t="s">
        <v>199</v>
      </c>
      <c r="D16" s="100">
        <v>0.5</v>
      </c>
      <c r="E16" s="12"/>
      <c r="F16" s="98"/>
      <c r="G16" s="98"/>
      <c r="H16" s="98"/>
      <c r="L16" s="90"/>
      <c r="M16" s="90"/>
      <c r="N16" s="90"/>
      <c r="O16" s="90"/>
    </row>
    <row r="17" spans="2:15" s="88" customFormat="1" ht="10.5" customHeight="1">
      <c r="B17" s="12"/>
      <c r="C17" s="12" t="s">
        <v>200</v>
      </c>
      <c r="D17" s="100">
        <v>0.15</v>
      </c>
      <c r="E17" s="12"/>
      <c r="F17" s="98"/>
      <c r="G17" s="98"/>
      <c r="M17" s="90"/>
      <c r="N17" s="90"/>
      <c r="O17" s="90"/>
    </row>
    <row r="18" spans="2:15" s="88" customFormat="1" ht="10.5" customHeight="1">
      <c r="B18" s="101"/>
      <c r="C18" s="101"/>
      <c r="D18" s="102"/>
      <c r="E18" s="101"/>
      <c r="M18" s="90"/>
      <c r="N18" s="90"/>
      <c r="O18" s="90"/>
    </row>
    <row r="19" spans="2:15" s="88" customFormat="1" ht="10.5" customHeight="1">
      <c r="B19" s="101"/>
      <c r="C19" s="101"/>
      <c r="D19" s="101"/>
      <c r="E19" s="101"/>
      <c r="M19" s="90"/>
      <c r="N19" s="90"/>
      <c r="O19" s="90"/>
    </row>
    <row r="20" spans="13:15" s="88" customFormat="1" ht="10.5" customHeight="1">
      <c r="M20" s="90"/>
      <c r="N20" s="90"/>
      <c r="O20" s="90"/>
    </row>
    <row r="21" spans="2:8" ht="10.5" customHeight="1">
      <c r="B21" s="103" t="s">
        <v>256</v>
      </c>
      <c r="C21" s="104"/>
      <c r="D21" s="104"/>
      <c r="E21" s="105"/>
      <c r="F21" s="105"/>
      <c r="G21" s="105"/>
      <c r="H21" s="105"/>
    </row>
    <row r="22" spans="2:8" ht="10.5" customHeight="1">
      <c r="B22" s="106"/>
      <c r="C22" s="104"/>
      <c r="D22" s="104"/>
      <c r="E22" s="105"/>
      <c r="F22" s="105"/>
      <c r="G22" s="105"/>
      <c r="H22" s="105"/>
    </row>
    <row r="23" spans="2:11" ht="10.5" customHeight="1">
      <c r="B23" s="107" t="s">
        <v>271</v>
      </c>
      <c r="C23" s="104"/>
      <c r="D23" s="104"/>
      <c r="E23" s="105"/>
      <c r="F23" s="105"/>
      <c r="G23" s="105"/>
      <c r="H23" s="105"/>
      <c r="I23" s="299"/>
      <c r="J23" s="299"/>
      <c r="K23" s="299"/>
    </row>
    <row r="24" spans="2:11" s="108" customFormat="1" ht="10.5" customHeight="1">
      <c r="B24" s="109" t="s">
        <v>270</v>
      </c>
      <c r="C24" s="110"/>
      <c r="D24" s="110"/>
      <c r="E24" s="111"/>
      <c r="F24" s="111"/>
      <c r="G24" s="391">
        <v>0</v>
      </c>
      <c r="H24" s="392"/>
      <c r="I24" s="300">
        <f>IF(G24&lt;0,"  Please enter a positive value","")</f>
      </c>
      <c r="J24" s="301"/>
      <c r="K24" s="301"/>
    </row>
    <row r="25" spans="2:11" ht="10.5" customHeight="1">
      <c r="B25" s="111" t="s">
        <v>257</v>
      </c>
      <c r="C25" s="111"/>
      <c r="D25" s="110"/>
      <c r="E25" s="111"/>
      <c r="F25" s="111"/>
      <c r="G25" s="393">
        <v>0</v>
      </c>
      <c r="H25" s="394"/>
      <c r="I25" s="300">
        <f>IF(G25&lt;0,"  Please enter a positive value","")</f>
      </c>
      <c r="J25" s="299"/>
      <c r="K25" s="299"/>
    </row>
    <row r="26" spans="2:11" ht="10.5" customHeight="1">
      <c r="B26" s="105"/>
      <c r="C26" s="105"/>
      <c r="D26" s="104"/>
      <c r="E26" s="105"/>
      <c r="F26" s="105"/>
      <c r="G26" s="112"/>
      <c r="H26" s="113"/>
      <c r="I26" s="114" t="b">
        <v>0</v>
      </c>
      <c r="J26" s="299"/>
      <c r="K26" s="299"/>
    </row>
    <row r="27" spans="2:11" ht="10.5" customHeight="1">
      <c r="B27" s="105"/>
      <c r="C27" s="105"/>
      <c r="D27" s="104"/>
      <c r="E27" s="105"/>
      <c r="F27" s="105"/>
      <c r="G27" s="112"/>
      <c r="H27" s="112"/>
      <c r="I27" s="299"/>
      <c r="J27" s="299"/>
      <c r="K27" s="299"/>
    </row>
    <row r="28" spans="2:11" ht="10.5" customHeight="1">
      <c r="B28" s="111" t="s">
        <v>258</v>
      </c>
      <c r="C28" s="111"/>
      <c r="D28" s="110"/>
      <c r="E28" s="111"/>
      <c r="F28" s="111"/>
      <c r="G28" s="393">
        <v>0</v>
      </c>
      <c r="H28" s="394"/>
      <c r="I28" s="300">
        <f>IF(G28&lt;0,"  Please enter a positive value","")</f>
      </c>
      <c r="J28" s="299"/>
      <c r="K28" s="299"/>
    </row>
    <row r="29" spans="2:11" s="115" customFormat="1" ht="10.5" customHeight="1">
      <c r="B29" s="116"/>
      <c r="C29" s="382"/>
      <c r="D29" s="383"/>
      <c r="E29" s="383"/>
      <c r="F29" s="117"/>
      <c r="G29" s="118"/>
      <c r="H29" s="119"/>
      <c r="I29" s="120" t="b">
        <v>0</v>
      </c>
      <c r="J29" s="302"/>
      <c r="K29" s="302"/>
    </row>
    <row r="30" spans="2:11" ht="10.5" customHeight="1">
      <c r="B30" s="121"/>
      <c r="C30" s="106"/>
      <c r="D30" s="104"/>
      <c r="E30" s="105"/>
      <c r="F30" s="122"/>
      <c r="G30" s="112"/>
      <c r="H30" s="112"/>
      <c r="I30" s="299"/>
      <c r="J30" s="299"/>
      <c r="K30" s="299"/>
    </row>
    <row r="31" spans="2:11" ht="10.5" customHeight="1">
      <c r="B31" s="107" t="s">
        <v>272</v>
      </c>
      <c r="C31" s="105"/>
      <c r="D31" s="104"/>
      <c r="E31" s="105"/>
      <c r="F31" s="122"/>
      <c r="G31" s="112"/>
      <c r="H31" s="112"/>
      <c r="I31" s="299"/>
      <c r="J31" s="299"/>
      <c r="K31" s="299"/>
    </row>
    <row r="32" spans="2:11" ht="10.5" customHeight="1">
      <c r="B32" s="105" t="s">
        <v>259</v>
      </c>
      <c r="C32" s="105"/>
      <c r="D32" s="104"/>
      <c r="E32" s="105"/>
      <c r="F32" s="105"/>
      <c r="G32" s="388">
        <v>0</v>
      </c>
      <c r="H32" s="389"/>
      <c r="I32" s="300">
        <f>IF(G32&lt;0,"  Please enter a positive value","")</f>
      </c>
      <c r="J32" s="299"/>
      <c r="K32" s="299"/>
    </row>
    <row r="33" spans="2:11" ht="10.5" customHeight="1">
      <c r="B33" s="105"/>
      <c r="C33" s="105"/>
      <c r="D33" s="104"/>
      <c r="E33" s="105"/>
      <c r="F33" s="105"/>
      <c r="G33" s="112"/>
      <c r="H33" s="112"/>
      <c r="I33" s="299"/>
      <c r="J33" s="299"/>
      <c r="K33" s="299"/>
    </row>
    <row r="34" spans="2:11" ht="10.5" customHeight="1">
      <c r="B34" s="105" t="s">
        <v>260</v>
      </c>
      <c r="C34" s="105"/>
      <c r="D34" s="104"/>
      <c r="E34" s="105"/>
      <c r="F34" s="105"/>
      <c r="G34" s="384">
        <v>0</v>
      </c>
      <c r="H34" s="385" t="b">
        <v>0</v>
      </c>
      <c r="I34" s="300">
        <f>IF(G34&lt;0,"  Please enter a positive value","")</f>
      </c>
      <c r="J34" s="299"/>
      <c r="K34" s="299"/>
    </row>
    <row r="35" spans="2:11" ht="10.5" customHeight="1">
      <c r="B35" s="105" t="s">
        <v>261</v>
      </c>
      <c r="C35" s="105"/>
      <c r="D35" s="104"/>
      <c r="E35" s="105"/>
      <c r="F35" s="105"/>
      <c r="G35" s="386">
        <v>0</v>
      </c>
      <c r="H35" s="387"/>
      <c r="I35" s="300">
        <f>IF(G35&lt;0,"  Please enter a positive value","")</f>
      </c>
      <c r="J35" s="299"/>
      <c r="K35" s="299"/>
    </row>
    <row r="36" spans="2:11" ht="10.5" customHeight="1">
      <c r="B36" s="105" t="s">
        <v>262</v>
      </c>
      <c r="C36" s="105"/>
      <c r="D36" s="104"/>
      <c r="E36" s="105"/>
      <c r="F36" s="105"/>
      <c r="G36" s="388">
        <v>0</v>
      </c>
      <c r="H36" s="389"/>
      <c r="I36" s="300">
        <f>IF(G36&lt;0,"  Please enter a positive value",IF(AND(OR(G34&gt;0,G41&gt;0),G36&lt;=0),"  Please enter the cost of one IT employee",""))</f>
      </c>
      <c r="J36" s="299"/>
      <c r="K36" s="299"/>
    </row>
    <row r="37" spans="2:11" ht="10.5" customHeight="1">
      <c r="B37" s="105"/>
      <c r="C37" s="105"/>
      <c r="D37" s="104"/>
      <c r="E37" s="105"/>
      <c r="F37" s="105"/>
      <c r="G37" s="273"/>
      <c r="H37" s="273"/>
      <c r="I37" s="300"/>
      <c r="J37" s="299"/>
      <c r="K37" s="299"/>
    </row>
    <row r="38" spans="2:11" ht="10.5" customHeight="1">
      <c r="B38" s="107" t="s">
        <v>276</v>
      </c>
      <c r="C38" s="105"/>
      <c r="D38" s="104"/>
      <c r="E38" s="105"/>
      <c r="F38" s="105"/>
      <c r="G38" s="273"/>
      <c r="H38" s="273"/>
      <c r="I38" s="300"/>
      <c r="J38" s="299"/>
      <c r="K38" s="299"/>
    </row>
    <row r="39" spans="2:11" ht="22.5" customHeight="1">
      <c r="B39" s="111" t="s">
        <v>274</v>
      </c>
      <c r="C39" s="111"/>
      <c r="D39" s="110"/>
      <c r="E39" s="111"/>
      <c r="F39" s="111"/>
      <c r="G39" s="390">
        <f>I39/100</f>
        <v>0.1</v>
      </c>
      <c r="H39" s="390"/>
      <c r="I39" s="303">
        <v>10</v>
      </c>
      <c r="J39" s="270"/>
      <c r="K39" s="299"/>
    </row>
    <row r="40" spans="2:11" ht="22.5" customHeight="1">
      <c r="B40" s="111" t="s">
        <v>273</v>
      </c>
      <c r="C40" s="111"/>
      <c r="D40" s="110"/>
      <c r="E40" s="111"/>
      <c r="F40" s="111"/>
      <c r="G40" s="390">
        <f>I40/100</f>
        <v>0.15</v>
      </c>
      <c r="H40" s="390"/>
      <c r="I40" s="272">
        <v>15</v>
      </c>
      <c r="J40" s="299"/>
      <c r="K40" s="299"/>
    </row>
    <row r="41" spans="2:11" ht="10.5" customHeight="1">
      <c r="B41" s="105" t="s">
        <v>275</v>
      </c>
      <c r="C41" s="105"/>
      <c r="D41" s="104"/>
      <c r="E41" s="105"/>
      <c r="F41" s="105"/>
      <c r="G41" s="384">
        <v>0</v>
      </c>
      <c r="H41" s="385" t="b">
        <v>0</v>
      </c>
      <c r="I41" s="300">
        <f>IF(G41&lt;0,"  Please enter a positive value","")</f>
      </c>
      <c r="J41" s="299"/>
      <c r="K41" s="299"/>
    </row>
    <row r="42" spans="2:11" ht="10.5" customHeight="1">
      <c r="B42" s="111"/>
      <c r="C42" s="111"/>
      <c r="D42" s="110"/>
      <c r="E42" s="111"/>
      <c r="F42" s="111"/>
      <c r="G42" s="271"/>
      <c r="H42" s="271"/>
      <c r="I42" s="272"/>
      <c r="J42" s="299"/>
      <c r="K42" s="299"/>
    </row>
    <row r="43" spans="9:11" ht="10.5" customHeight="1">
      <c r="I43" s="299"/>
      <c r="J43" s="299"/>
      <c r="K43" s="299"/>
    </row>
    <row r="44" spans="13:15" s="88" customFormat="1" ht="10.5" customHeight="1">
      <c r="M44" s="90"/>
      <c r="N44" s="90"/>
      <c r="O44" s="90"/>
    </row>
    <row r="45" spans="2:15" s="88" customFormat="1" ht="14.25" customHeight="1">
      <c r="B45" s="89" t="s">
        <v>149</v>
      </c>
      <c r="M45" s="90"/>
      <c r="N45" s="90"/>
      <c r="O45" s="90"/>
    </row>
    <row r="46" spans="8:15" s="88" customFormat="1" ht="10.5" customHeight="1">
      <c r="H46" s="124"/>
      <c r="M46" s="90"/>
      <c r="N46" s="90"/>
      <c r="O46" s="90"/>
    </row>
    <row r="47" spans="2:15" s="88" customFormat="1" ht="10.5" customHeight="1">
      <c r="B47" s="5"/>
      <c r="C47" s="5"/>
      <c r="D47" s="5"/>
      <c r="E47" s="5"/>
      <c r="F47" s="5"/>
      <c r="G47" s="5"/>
      <c r="H47" s="5"/>
      <c r="I47" s="304"/>
      <c r="O47" s="90"/>
    </row>
    <row r="48" spans="9:11" ht="10.5" customHeight="1">
      <c r="I48" s="298"/>
      <c r="J48" s="298"/>
      <c r="K48" s="298"/>
    </row>
    <row r="49" ht="10.5" customHeight="1"/>
    <row r="50" ht="10.5" customHeight="1"/>
    <row r="51" ht="10.5" customHeight="1"/>
    <row r="52" ht="10.5" customHeight="1"/>
    <row r="53" ht="10.5" customHeight="1"/>
    <row r="54" ht="10.5" customHeight="1"/>
    <row r="55" spans="2:12" ht="10.5" customHeight="1">
      <c r="B55" s="125" t="s">
        <v>263</v>
      </c>
      <c r="D55" s="126"/>
      <c r="E55" s="126"/>
      <c r="F55" s="126"/>
      <c r="G55" s="126"/>
      <c r="H55" s="126"/>
      <c r="L55" s="11"/>
    </row>
    <row r="56" spans="2:12" ht="10.5" customHeight="1">
      <c r="B56" s="125"/>
      <c r="D56" s="126"/>
      <c r="E56" s="126"/>
      <c r="F56" s="126"/>
      <c r="G56" s="126"/>
      <c r="H56" s="126"/>
      <c r="L56" s="11"/>
    </row>
    <row r="57" spans="2:12" ht="10.5" customHeight="1">
      <c r="B57" s="125"/>
      <c r="D57" s="126"/>
      <c r="E57" s="126"/>
      <c r="F57" s="126"/>
      <c r="G57" s="126"/>
      <c r="H57" s="126"/>
      <c r="L57" s="11"/>
    </row>
    <row r="58" spans="2:12" ht="10.5" customHeight="1">
      <c r="B58" s="125"/>
      <c r="D58" s="126"/>
      <c r="E58" s="126"/>
      <c r="F58" s="126"/>
      <c r="G58" s="126"/>
      <c r="H58" s="126"/>
      <c r="L58" s="11"/>
    </row>
    <row r="59" spans="2:12" ht="10.5" customHeight="1" thickBot="1">
      <c r="B59" s="127"/>
      <c r="C59" s="128"/>
      <c r="L59" s="11"/>
    </row>
    <row r="60" spans="2:12" ht="12" customHeight="1" thickBot="1">
      <c r="B60" s="129" t="s">
        <v>95</v>
      </c>
      <c r="C60" s="130"/>
      <c r="D60" s="131" t="s">
        <v>18</v>
      </c>
      <c r="E60" s="131" t="s">
        <v>19</v>
      </c>
      <c r="F60" s="131" t="s">
        <v>20</v>
      </c>
      <c r="G60" s="131" t="s">
        <v>21</v>
      </c>
      <c r="H60" s="132" t="s">
        <v>66</v>
      </c>
      <c r="K60" s="133"/>
      <c r="L60" s="11"/>
    </row>
    <row r="61" spans="2:12" ht="10.5" customHeight="1">
      <c r="B61" s="134"/>
      <c r="C61" s="135" t="s">
        <v>154</v>
      </c>
      <c r="D61" s="174">
        <f>IF($I$26,0,$G$24*$G$25)</f>
        <v>0</v>
      </c>
      <c r="E61" s="136">
        <v>0</v>
      </c>
      <c r="F61" s="136">
        <v>0</v>
      </c>
      <c r="G61" s="136">
        <v>0</v>
      </c>
      <c r="H61" s="137">
        <f aca="true" t="shared" si="0" ref="H61:H69">SUM(D61:G61)</f>
        <v>0</v>
      </c>
      <c r="K61" s="138"/>
      <c r="L61" s="11"/>
    </row>
    <row r="62" spans="2:12" ht="10.5" customHeight="1">
      <c r="B62" s="134"/>
      <c r="C62" s="135" t="s">
        <v>155</v>
      </c>
      <c r="D62" s="136">
        <v>0</v>
      </c>
      <c r="E62" s="136">
        <v>0</v>
      </c>
      <c r="F62" s="136">
        <v>0</v>
      </c>
      <c r="G62" s="136">
        <v>0</v>
      </c>
      <c r="H62" s="137">
        <f t="shared" si="0"/>
        <v>0</v>
      </c>
      <c r="K62" s="133"/>
      <c r="L62" s="11"/>
    </row>
    <row r="63" spans="2:12" ht="10.5" customHeight="1">
      <c r="B63" s="134"/>
      <c r="C63" s="139" t="s">
        <v>156</v>
      </c>
      <c r="D63" s="136">
        <v>0</v>
      </c>
      <c r="E63" s="136">
        <v>0</v>
      </c>
      <c r="F63" s="136">
        <v>0</v>
      </c>
      <c r="G63" s="136">
        <v>0</v>
      </c>
      <c r="H63" s="137">
        <f t="shared" si="0"/>
        <v>0</v>
      </c>
      <c r="K63" s="133"/>
      <c r="L63" s="11"/>
    </row>
    <row r="64" spans="2:12" ht="10.5" customHeight="1">
      <c r="B64" s="134"/>
      <c r="C64" s="139" t="s">
        <v>157</v>
      </c>
      <c r="D64" s="136">
        <v>0</v>
      </c>
      <c r="E64" s="136">
        <v>0</v>
      </c>
      <c r="F64" s="136">
        <v>0</v>
      </c>
      <c r="G64" s="136">
        <v>0</v>
      </c>
      <c r="H64" s="137">
        <f t="shared" si="0"/>
        <v>0</v>
      </c>
      <c r="L64" s="11"/>
    </row>
    <row r="65" spans="2:12" ht="10.5" customHeight="1">
      <c r="B65" s="134"/>
      <c r="C65" s="139" t="s">
        <v>159</v>
      </c>
      <c r="D65" s="136">
        <v>0</v>
      </c>
      <c r="E65" s="136">
        <v>0</v>
      </c>
      <c r="F65" s="136">
        <v>0</v>
      </c>
      <c r="G65" s="136">
        <v>0</v>
      </c>
      <c r="H65" s="137">
        <f t="shared" si="0"/>
        <v>0</v>
      </c>
      <c r="L65" s="11"/>
    </row>
    <row r="66" spans="2:12" ht="10.5" customHeight="1">
      <c r="B66" s="134"/>
      <c r="C66" s="139" t="s">
        <v>158</v>
      </c>
      <c r="D66" s="136">
        <v>0</v>
      </c>
      <c r="E66" s="136">
        <v>0</v>
      </c>
      <c r="F66" s="136">
        <v>0</v>
      </c>
      <c r="G66" s="136">
        <v>0</v>
      </c>
      <c r="H66" s="137">
        <f t="shared" si="0"/>
        <v>0</v>
      </c>
      <c r="L66" s="11"/>
    </row>
    <row r="67" spans="2:8" ht="10.5" customHeight="1">
      <c r="B67" s="134"/>
      <c r="C67" s="140" t="s">
        <v>27</v>
      </c>
      <c r="D67" s="136">
        <v>0</v>
      </c>
      <c r="E67" s="136">
        <v>0</v>
      </c>
      <c r="F67" s="136">
        <v>0</v>
      </c>
      <c r="G67" s="136">
        <v>0</v>
      </c>
      <c r="H67" s="137">
        <f t="shared" si="0"/>
        <v>0</v>
      </c>
    </row>
    <row r="68" spans="2:12" ht="10.5" customHeight="1">
      <c r="B68" s="141"/>
      <c r="C68" s="142" t="s">
        <v>206</v>
      </c>
      <c r="D68" s="143"/>
      <c r="E68" s="143">
        <f>G24*G25*G39</f>
        <v>0</v>
      </c>
      <c r="F68" s="143">
        <f>E68</f>
        <v>0</v>
      </c>
      <c r="G68" s="143">
        <f>F68</f>
        <v>0</v>
      </c>
      <c r="H68" s="145">
        <f t="shared" si="0"/>
        <v>0</v>
      </c>
      <c r="L68" s="128"/>
    </row>
    <row r="69" spans="2:8" ht="10.5" customHeight="1">
      <c r="B69" s="8" t="s">
        <v>146</v>
      </c>
      <c r="C69" s="8"/>
      <c r="D69" s="49">
        <f>SUM(D61:D68)</f>
        <v>0</v>
      </c>
      <c r="E69" s="49">
        <f>SUM(E61:E68)</f>
        <v>0</v>
      </c>
      <c r="F69" s="49">
        <f>SUM(F61:F68)</f>
        <v>0</v>
      </c>
      <c r="G69" s="49">
        <f>SUM(G61:G68)</f>
        <v>0</v>
      </c>
      <c r="H69" s="49">
        <f t="shared" si="0"/>
        <v>0</v>
      </c>
    </row>
    <row r="70" spans="2:8" ht="10.5" customHeight="1">
      <c r="B70" s="127"/>
      <c r="C70" s="128"/>
      <c r="H70" s="49"/>
    </row>
    <row r="71" spans="2:9" ht="10.5" customHeight="1" thickBot="1">
      <c r="B71" s="127"/>
      <c r="C71" s="128"/>
      <c r="D71" s="128"/>
      <c r="E71" s="128"/>
      <c r="F71" s="128"/>
      <c r="G71" s="128"/>
      <c r="H71" s="11"/>
      <c r="I71" s="128"/>
    </row>
    <row r="72" spans="2:9" ht="12" customHeight="1" thickBot="1">
      <c r="B72" s="129" t="s">
        <v>96</v>
      </c>
      <c r="C72" s="130"/>
      <c r="D72" s="131" t="s">
        <v>18</v>
      </c>
      <c r="E72" s="131" t="s">
        <v>176</v>
      </c>
      <c r="F72" s="131" t="s">
        <v>174</v>
      </c>
      <c r="G72" s="132" t="s">
        <v>175</v>
      </c>
      <c r="H72" s="11"/>
      <c r="I72" s="128"/>
    </row>
    <row r="73" spans="2:13" ht="10.5" customHeight="1">
      <c r="B73" s="146"/>
      <c r="C73" s="147" t="s">
        <v>205</v>
      </c>
      <c r="D73" s="174">
        <f>IF($I$26,$G$24*$G$25,0)</f>
        <v>0</v>
      </c>
      <c r="E73" s="149">
        <f>D73/5</f>
        <v>0</v>
      </c>
      <c r="F73" s="149">
        <f>E73</f>
        <v>0</v>
      </c>
      <c r="G73" s="149">
        <f>F73</f>
        <v>0</v>
      </c>
      <c r="H73" s="11"/>
      <c r="I73" s="8"/>
      <c r="J73" s="12"/>
      <c r="K73" s="12"/>
      <c r="M73" s="12"/>
    </row>
    <row r="74" spans="2:13" ht="10.5" customHeight="1">
      <c r="B74" s="146"/>
      <c r="C74" s="147" t="s">
        <v>80</v>
      </c>
      <c r="D74" s="148">
        <v>0</v>
      </c>
      <c r="E74" s="150"/>
      <c r="F74" s="151">
        <f>D74/5</f>
        <v>0</v>
      </c>
      <c r="G74" s="151">
        <f>F74</f>
        <v>0</v>
      </c>
      <c r="H74" s="11"/>
      <c r="I74" s="8"/>
      <c r="J74" s="12"/>
      <c r="K74" s="12"/>
      <c r="M74" s="12"/>
    </row>
    <row r="75" spans="2:12" ht="10.5" customHeight="1">
      <c r="B75" s="146"/>
      <c r="C75" s="147" t="s">
        <v>81</v>
      </c>
      <c r="D75" s="148">
        <v>0</v>
      </c>
      <c r="E75" s="152"/>
      <c r="F75" s="152"/>
      <c r="G75" s="153">
        <f>D75/5</f>
        <v>0</v>
      </c>
      <c r="H75" s="11"/>
      <c r="I75" s="128"/>
      <c r="L75" s="154"/>
    </row>
    <row r="76" spans="2:13" ht="10.5" customHeight="1">
      <c r="B76" s="146"/>
      <c r="C76" s="147" t="s">
        <v>82</v>
      </c>
      <c r="D76" s="148">
        <v>0</v>
      </c>
      <c r="E76" s="155"/>
      <c r="F76" s="155"/>
      <c r="G76" s="155"/>
      <c r="H76" s="11"/>
      <c r="I76" s="8"/>
      <c r="J76" s="12"/>
      <c r="K76" s="12"/>
      <c r="L76" s="154"/>
      <c r="M76" s="12"/>
    </row>
    <row r="77" spans="2:13" ht="10.5" customHeight="1">
      <c r="B77" s="146"/>
      <c r="C77" s="135" t="s">
        <v>160</v>
      </c>
      <c r="D77" s="148">
        <v>0</v>
      </c>
      <c r="E77" s="153">
        <f>D77/5</f>
        <v>0</v>
      </c>
      <c r="F77" s="153">
        <f aca="true" t="shared" si="1" ref="F77:G79">E77</f>
        <v>0</v>
      </c>
      <c r="G77" s="153">
        <f t="shared" si="1"/>
        <v>0</v>
      </c>
      <c r="H77" s="11"/>
      <c r="I77" s="8"/>
      <c r="J77" s="12"/>
      <c r="K77" s="12"/>
      <c r="L77" s="154"/>
      <c r="M77" s="12"/>
    </row>
    <row r="78" spans="2:15" ht="10.5" customHeight="1">
      <c r="B78" s="146"/>
      <c r="C78" s="139" t="s">
        <v>161</v>
      </c>
      <c r="D78" s="148">
        <v>0</v>
      </c>
      <c r="E78" s="153">
        <f>D78/5</f>
        <v>0</v>
      </c>
      <c r="F78" s="153">
        <f t="shared" si="1"/>
        <v>0</v>
      </c>
      <c r="G78" s="153">
        <f t="shared" si="1"/>
        <v>0</v>
      </c>
      <c r="H78" s="11"/>
      <c r="I78" s="8"/>
      <c r="J78" s="12"/>
      <c r="K78" s="12"/>
      <c r="L78" s="12"/>
      <c r="M78" s="156"/>
      <c r="N78" s="156"/>
      <c r="O78" s="156"/>
    </row>
    <row r="79" spans="2:15" ht="10.5" customHeight="1">
      <c r="B79" s="141"/>
      <c r="C79" s="142" t="s">
        <v>204</v>
      </c>
      <c r="D79" s="157">
        <v>0</v>
      </c>
      <c r="E79" s="158">
        <f>D79/5</f>
        <v>0</v>
      </c>
      <c r="F79" s="158">
        <f t="shared" si="1"/>
        <v>0</v>
      </c>
      <c r="G79" s="158">
        <f t="shared" si="1"/>
        <v>0</v>
      </c>
      <c r="H79" s="11"/>
      <c r="I79" s="8"/>
      <c r="J79" s="12"/>
      <c r="K79" s="12"/>
      <c r="L79" s="12"/>
      <c r="M79" s="156"/>
      <c r="N79" s="156"/>
      <c r="O79" s="156"/>
    </row>
    <row r="80" spans="2:13" ht="10.5" customHeight="1">
      <c r="B80" s="8" t="s">
        <v>145</v>
      </c>
      <c r="C80" s="8"/>
      <c r="D80" s="49">
        <f>SUM(D73:D79)</f>
        <v>0</v>
      </c>
      <c r="E80" s="49">
        <f>SUM(E73:E79)</f>
        <v>0</v>
      </c>
      <c r="F80" s="49">
        <f>SUM(F73:F79)</f>
        <v>0</v>
      </c>
      <c r="G80" s="49">
        <f>SUM(G73:G79)</f>
        <v>0</v>
      </c>
      <c r="H80" s="11"/>
      <c r="I80" s="128"/>
      <c r="M80" s="12"/>
    </row>
    <row r="81" spans="2:15" ht="10.5" customHeight="1">
      <c r="B81" s="127"/>
      <c r="C81" s="128"/>
      <c r="D81" s="159"/>
      <c r="E81" s="159"/>
      <c r="F81" s="159"/>
      <c r="G81" s="159"/>
      <c r="H81" s="11"/>
      <c r="I81" s="8"/>
      <c r="J81" s="12"/>
      <c r="K81" s="12"/>
      <c r="L81" s="12"/>
      <c r="M81" s="156"/>
      <c r="N81" s="156"/>
      <c r="O81" s="156"/>
    </row>
    <row r="82" spans="2:13" ht="10.5" customHeight="1">
      <c r="B82" s="160" t="str">
        <f>IF(($D$69+$D$80+$D$96+$D$109+$D$125+$D$147+$D$162+$D$175)&lt;=0,"NOTE: Some costs must be included in the pre-start column, or the ROI cannot be calculated.","")</f>
        <v>NOTE: Some costs must be included in the pre-start column, or the ROI cannot be calculated.</v>
      </c>
      <c r="C82" s="8"/>
      <c r="D82" s="49"/>
      <c r="E82" s="49"/>
      <c r="F82" s="49"/>
      <c r="G82" s="49"/>
      <c r="H82" s="11"/>
      <c r="I82" s="128"/>
      <c r="M82" s="12"/>
    </row>
    <row r="83" spans="2:13" ht="10.5" customHeight="1">
      <c r="B83" s="39"/>
      <c r="C83" s="8"/>
      <c r="D83" s="49"/>
      <c r="E83" s="49"/>
      <c r="F83" s="49"/>
      <c r="G83" s="49"/>
      <c r="H83" s="11"/>
      <c r="I83" s="128"/>
      <c r="M83" s="12"/>
    </row>
    <row r="84" spans="2:12" ht="10.5" customHeight="1">
      <c r="B84" s="125" t="s">
        <v>264</v>
      </c>
      <c r="C84" s="8"/>
      <c r="D84" s="126"/>
      <c r="E84" s="126"/>
      <c r="F84" s="126"/>
      <c r="G84" s="126"/>
      <c r="H84" s="126"/>
      <c r="L84" s="11"/>
    </row>
    <row r="85" spans="2:12" ht="10.5" customHeight="1">
      <c r="B85" s="125"/>
      <c r="C85" s="8"/>
      <c r="D85" s="126"/>
      <c r="E85" s="126"/>
      <c r="F85" s="126"/>
      <c r="G85" s="126"/>
      <c r="H85" s="126"/>
      <c r="L85" s="11"/>
    </row>
    <row r="86" spans="2:12" ht="10.5" customHeight="1">
      <c r="B86" s="125"/>
      <c r="C86" s="8"/>
      <c r="D86" s="126"/>
      <c r="E86" s="126"/>
      <c r="F86" s="126"/>
      <c r="G86" s="126"/>
      <c r="H86" s="126"/>
      <c r="L86" s="11"/>
    </row>
    <row r="87" spans="2:12" ht="10.5" customHeight="1">
      <c r="B87" s="125"/>
      <c r="C87" s="8"/>
      <c r="D87" s="126"/>
      <c r="E87" s="126"/>
      <c r="F87" s="126"/>
      <c r="G87" s="126"/>
      <c r="H87" s="126"/>
      <c r="L87" s="11"/>
    </row>
    <row r="88" spans="2:15" ht="10.5" customHeight="1" thickBot="1">
      <c r="B88" s="127"/>
      <c r="C88" s="128"/>
      <c r="D88" s="159"/>
      <c r="E88" s="159"/>
      <c r="F88" s="159"/>
      <c r="G88" s="159"/>
      <c r="H88" s="49"/>
      <c r="I88" s="8"/>
      <c r="J88" s="12"/>
      <c r="K88" s="12"/>
      <c r="L88" s="12"/>
      <c r="M88" s="156"/>
      <c r="N88" s="156"/>
      <c r="O88" s="156"/>
    </row>
    <row r="89" spans="2:12" ht="12" customHeight="1" thickBot="1">
      <c r="B89" s="129" t="s">
        <v>97</v>
      </c>
      <c r="C89" s="130"/>
      <c r="D89" s="131" t="s">
        <v>18</v>
      </c>
      <c r="E89" s="131" t="s">
        <v>19</v>
      </c>
      <c r="F89" s="131" t="s">
        <v>20</v>
      </c>
      <c r="G89" s="131" t="s">
        <v>21</v>
      </c>
      <c r="H89" s="132" t="s">
        <v>66</v>
      </c>
      <c r="I89" s="128"/>
      <c r="L89" s="154"/>
    </row>
    <row r="90" spans="2:9" ht="10.5" customHeight="1">
      <c r="B90" s="146"/>
      <c r="C90" s="135" t="s">
        <v>162</v>
      </c>
      <c r="D90" s="274">
        <f>IF(I29,0,G28)</f>
        <v>0</v>
      </c>
      <c r="E90" s="162">
        <v>0</v>
      </c>
      <c r="F90" s="162">
        <v>0</v>
      </c>
      <c r="G90" s="162">
        <v>0</v>
      </c>
      <c r="H90" s="49">
        <f aca="true" t="shared" si="2" ref="H90:H96">SUM(D90:G90)</f>
        <v>0</v>
      </c>
      <c r="I90" s="128"/>
    </row>
    <row r="91" spans="2:12" ht="10.5" customHeight="1">
      <c r="B91" s="146"/>
      <c r="C91" s="135" t="s">
        <v>67</v>
      </c>
      <c r="D91" s="162">
        <v>0</v>
      </c>
      <c r="E91" s="162">
        <v>0</v>
      </c>
      <c r="F91" s="162">
        <v>0</v>
      </c>
      <c r="G91" s="162">
        <v>0</v>
      </c>
      <c r="H91" s="49">
        <f t="shared" si="2"/>
        <v>0</v>
      </c>
      <c r="I91" s="128"/>
      <c r="L91" s="156"/>
    </row>
    <row r="92" spans="2:9" ht="10.5" customHeight="1">
      <c r="B92" s="146"/>
      <c r="C92" s="139" t="s">
        <v>163</v>
      </c>
      <c r="D92" s="162">
        <v>0</v>
      </c>
      <c r="E92" s="162">
        <v>0</v>
      </c>
      <c r="F92" s="162">
        <v>0</v>
      </c>
      <c r="G92" s="162">
        <v>0</v>
      </c>
      <c r="H92" s="49">
        <f t="shared" si="2"/>
        <v>0</v>
      </c>
      <c r="I92" s="128"/>
    </row>
    <row r="93" spans="2:9" ht="10.5" customHeight="1">
      <c r="B93" s="146"/>
      <c r="C93" s="161" t="s">
        <v>27</v>
      </c>
      <c r="D93" s="162">
        <v>0</v>
      </c>
      <c r="E93" s="162">
        <v>0</v>
      </c>
      <c r="F93" s="162">
        <v>0</v>
      </c>
      <c r="G93" s="162">
        <v>0</v>
      </c>
      <c r="H93" s="49">
        <f t="shared" si="2"/>
        <v>0</v>
      </c>
      <c r="I93" s="128"/>
    </row>
    <row r="94" spans="2:9" ht="10.5" customHeight="1">
      <c r="B94" s="146"/>
      <c r="C94" s="161" t="s">
        <v>27</v>
      </c>
      <c r="D94" s="162">
        <v>0</v>
      </c>
      <c r="E94" s="162">
        <v>0</v>
      </c>
      <c r="F94" s="162">
        <v>0</v>
      </c>
      <c r="G94" s="162">
        <v>0</v>
      </c>
      <c r="H94" s="49">
        <f t="shared" si="2"/>
        <v>0</v>
      </c>
      <c r="I94" s="128"/>
    </row>
    <row r="95" spans="2:9" ht="10.5" customHeight="1">
      <c r="B95" s="141"/>
      <c r="C95" s="142" t="s">
        <v>206</v>
      </c>
      <c r="D95" s="143"/>
      <c r="E95" s="143">
        <f>G28*G40</f>
        <v>0</v>
      </c>
      <c r="F95" s="143">
        <f>E95</f>
        <v>0</v>
      </c>
      <c r="G95" s="143">
        <f>F95</f>
        <v>0</v>
      </c>
      <c r="H95" s="145">
        <f t="shared" si="2"/>
        <v>0</v>
      </c>
      <c r="I95" s="128"/>
    </row>
    <row r="96" spans="2:9" ht="10.5" customHeight="1">
      <c r="B96" s="8" t="s">
        <v>144</v>
      </c>
      <c r="C96" s="8"/>
      <c r="D96" s="49">
        <f>SUM(D90:D95)</f>
        <v>0</v>
      </c>
      <c r="E96" s="49">
        <f>SUM(E90:E95)</f>
        <v>0</v>
      </c>
      <c r="F96" s="49">
        <f>SUM(F90:F95)</f>
        <v>0</v>
      </c>
      <c r="G96" s="49">
        <f>SUM(G90:G95)</f>
        <v>0</v>
      </c>
      <c r="H96" s="49">
        <f t="shared" si="2"/>
        <v>0</v>
      </c>
      <c r="I96" s="128"/>
    </row>
    <row r="97" spans="2:9" ht="10.5" customHeight="1">
      <c r="B97" s="39"/>
      <c r="C97" s="8"/>
      <c r="D97" s="49"/>
      <c r="E97" s="49"/>
      <c r="F97" s="49"/>
      <c r="G97" s="49"/>
      <c r="H97" s="49"/>
      <c r="I97" s="128"/>
    </row>
    <row r="98" spans="2:9" ht="10.5" customHeight="1" thickBot="1">
      <c r="B98" s="127"/>
      <c r="C98" s="128"/>
      <c r="D98" s="163"/>
      <c r="E98" s="163"/>
      <c r="F98" s="163"/>
      <c r="G98" s="163"/>
      <c r="H98" s="11"/>
      <c r="I98" s="128"/>
    </row>
    <row r="99" spans="2:9" ht="12" customHeight="1" thickBot="1">
      <c r="B99" s="129" t="s">
        <v>105</v>
      </c>
      <c r="C99" s="130"/>
      <c r="D99" s="131" t="s">
        <v>18</v>
      </c>
      <c r="E99" s="131" t="str">
        <f>E72</f>
        <v>Y1 Dep</v>
      </c>
      <c r="F99" s="131" t="str">
        <f>F72</f>
        <v>Y2 Dep</v>
      </c>
      <c r="G99" s="132" t="str">
        <f>G72</f>
        <v>Y3 Dep</v>
      </c>
      <c r="H99" s="11"/>
      <c r="I99" s="128"/>
    </row>
    <row r="100" spans="2:13" ht="10.5" customHeight="1">
      <c r="B100" s="146"/>
      <c r="C100" s="147" t="s">
        <v>205</v>
      </c>
      <c r="D100" s="274">
        <f>IF(I29,G28,0)</f>
        <v>0</v>
      </c>
      <c r="E100" s="149">
        <f>D100/5</f>
        <v>0</v>
      </c>
      <c r="F100" s="149">
        <f>E100</f>
        <v>0</v>
      </c>
      <c r="G100" s="149">
        <f>F100</f>
        <v>0</v>
      </c>
      <c r="H100" s="11"/>
      <c r="I100" s="8"/>
      <c r="J100" s="12"/>
      <c r="K100" s="12"/>
      <c r="L100" s="12"/>
      <c r="M100" s="12"/>
    </row>
    <row r="101" spans="2:13" ht="10.5" customHeight="1">
      <c r="B101" s="146"/>
      <c r="C101" s="147" t="s">
        <v>80</v>
      </c>
      <c r="D101" s="148">
        <v>0</v>
      </c>
      <c r="E101" s="150"/>
      <c r="F101" s="151">
        <f>D101/5</f>
        <v>0</v>
      </c>
      <c r="G101" s="151">
        <f>F101</f>
        <v>0</v>
      </c>
      <c r="H101" s="11"/>
      <c r="I101" s="8"/>
      <c r="J101" s="12"/>
      <c r="K101" s="12"/>
      <c r="L101" s="12"/>
      <c r="M101" s="12"/>
    </row>
    <row r="102" spans="2:9" ht="10.5" customHeight="1">
      <c r="B102" s="146"/>
      <c r="C102" s="147" t="s">
        <v>81</v>
      </c>
      <c r="D102" s="148">
        <v>0</v>
      </c>
      <c r="E102" s="152"/>
      <c r="F102" s="152"/>
      <c r="G102" s="153">
        <f>D102/5</f>
        <v>0</v>
      </c>
      <c r="H102" s="11"/>
      <c r="I102" s="128"/>
    </row>
    <row r="103" spans="2:13" ht="10.5" customHeight="1">
      <c r="B103" s="146"/>
      <c r="C103" s="147" t="s">
        <v>82</v>
      </c>
      <c r="D103" s="148">
        <v>0</v>
      </c>
      <c r="E103" s="155"/>
      <c r="F103" s="155"/>
      <c r="G103" s="155"/>
      <c r="H103" s="11"/>
      <c r="I103" s="8"/>
      <c r="J103" s="12"/>
      <c r="K103" s="12"/>
      <c r="L103" s="12"/>
      <c r="M103" s="12"/>
    </row>
    <row r="104" spans="2:12" ht="10.5" customHeight="1">
      <c r="B104" s="146"/>
      <c r="C104" s="161" t="s">
        <v>209</v>
      </c>
      <c r="D104" s="148">
        <v>0</v>
      </c>
      <c r="E104" s="153">
        <f>D104/5</f>
        <v>0</v>
      </c>
      <c r="F104" s="153">
        <f aca="true" t="shared" si="3" ref="F104:G108">E104</f>
        <v>0</v>
      </c>
      <c r="G104" s="153">
        <f t="shared" si="3"/>
        <v>0</v>
      </c>
      <c r="H104" s="11"/>
      <c r="I104" s="8"/>
      <c r="J104" s="12"/>
      <c r="K104" s="12"/>
      <c r="L104" s="12"/>
    </row>
    <row r="105" spans="2:12" ht="10.5" customHeight="1">
      <c r="B105" s="146"/>
      <c r="C105" s="161" t="s">
        <v>210</v>
      </c>
      <c r="D105" s="148">
        <v>0</v>
      </c>
      <c r="E105" s="153">
        <f>D105/5</f>
        <v>0</v>
      </c>
      <c r="F105" s="153">
        <f t="shared" si="3"/>
        <v>0</v>
      </c>
      <c r="G105" s="153">
        <f t="shared" si="3"/>
        <v>0</v>
      </c>
      <c r="H105" s="11"/>
      <c r="I105" s="8"/>
      <c r="J105" s="12"/>
      <c r="K105" s="12"/>
      <c r="L105" s="12"/>
    </row>
    <row r="106" spans="2:9" ht="10.5" customHeight="1">
      <c r="B106" s="146"/>
      <c r="C106" s="161" t="s">
        <v>211</v>
      </c>
      <c r="D106" s="148">
        <v>0</v>
      </c>
      <c r="E106" s="153">
        <f>D106/5</f>
        <v>0</v>
      </c>
      <c r="F106" s="153">
        <f t="shared" si="3"/>
        <v>0</v>
      </c>
      <c r="G106" s="153">
        <f t="shared" si="3"/>
        <v>0</v>
      </c>
      <c r="H106" s="11"/>
      <c r="I106" s="128"/>
    </row>
    <row r="107" spans="2:9" ht="10.5" customHeight="1">
      <c r="B107" s="146"/>
      <c r="C107" s="161" t="s">
        <v>204</v>
      </c>
      <c r="D107" s="148">
        <v>0</v>
      </c>
      <c r="E107" s="153">
        <f>D107/5</f>
        <v>0</v>
      </c>
      <c r="F107" s="153">
        <f t="shared" si="3"/>
        <v>0</v>
      </c>
      <c r="G107" s="153">
        <f t="shared" si="3"/>
        <v>0</v>
      </c>
      <c r="H107" s="11"/>
      <c r="I107" s="128"/>
    </row>
    <row r="108" spans="2:9" ht="10.5" customHeight="1">
      <c r="B108" s="141"/>
      <c r="C108" s="142" t="s">
        <v>204</v>
      </c>
      <c r="D108" s="157">
        <v>0</v>
      </c>
      <c r="E108" s="158">
        <f>D108/5</f>
        <v>0</v>
      </c>
      <c r="F108" s="158">
        <f t="shared" si="3"/>
        <v>0</v>
      </c>
      <c r="G108" s="158">
        <f t="shared" si="3"/>
        <v>0</v>
      </c>
      <c r="H108" s="11"/>
      <c r="I108" s="128"/>
    </row>
    <row r="109" spans="2:9" ht="10.5" customHeight="1">
      <c r="B109" s="8" t="s">
        <v>143</v>
      </c>
      <c r="C109" s="8"/>
      <c r="D109" s="49">
        <f>SUM(D100:D108)</f>
        <v>0</v>
      </c>
      <c r="E109" s="49">
        <f>SUM(E100:E108)</f>
        <v>0</v>
      </c>
      <c r="F109" s="49">
        <f>SUM(F100:F108)</f>
        <v>0</v>
      </c>
      <c r="G109" s="49">
        <f>SUM(G100:G108)</f>
        <v>0</v>
      </c>
      <c r="H109" s="11"/>
      <c r="I109" s="128"/>
    </row>
    <row r="110" spans="2:9" ht="10.5" customHeight="1">
      <c r="B110" s="127"/>
      <c r="C110" s="128"/>
      <c r="D110" s="49"/>
      <c r="E110" s="159"/>
      <c r="F110" s="159"/>
      <c r="G110" s="159"/>
      <c r="H110" s="11"/>
      <c r="I110" s="128"/>
    </row>
    <row r="111" spans="2:9" ht="10.5" customHeight="1">
      <c r="B111" s="160" t="str">
        <f>IF(($D$69+$D$80+$D$96+$D$109+$D$125+$D$147+$D$162+$D$175)&lt;=0,"NOTE: Some costs must be included in the pre-start column, or the ROI cannot be calculated.","")</f>
        <v>NOTE: Some costs must be included in the pre-start column, or the ROI cannot be calculated.</v>
      </c>
      <c r="C111" s="128"/>
      <c r="D111" s="49"/>
      <c r="E111" s="159"/>
      <c r="F111" s="159"/>
      <c r="G111" s="159"/>
      <c r="H111" s="159"/>
      <c r="I111" s="128"/>
    </row>
    <row r="112" spans="2:9" ht="10.5" customHeight="1">
      <c r="B112" s="127"/>
      <c r="C112" s="128"/>
      <c r="D112" s="49"/>
      <c r="E112" s="159"/>
      <c r="F112" s="159"/>
      <c r="G112" s="159"/>
      <c r="H112" s="159"/>
      <c r="I112" s="128"/>
    </row>
    <row r="113" spans="2:12" ht="10.5" customHeight="1">
      <c r="B113" s="125" t="s">
        <v>265</v>
      </c>
      <c r="C113" s="8"/>
      <c r="D113" s="126"/>
      <c r="E113" s="126"/>
      <c r="F113" s="126"/>
      <c r="G113" s="126"/>
      <c r="H113" s="126"/>
      <c r="L113" s="11"/>
    </row>
    <row r="114" spans="2:12" ht="10.5" customHeight="1">
      <c r="B114" s="125"/>
      <c r="C114" s="8"/>
      <c r="D114" s="126"/>
      <c r="E114" s="126"/>
      <c r="F114" s="126"/>
      <c r="G114" s="126"/>
      <c r="H114" s="126"/>
      <c r="L114" s="11"/>
    </row>
    <row r="115" spans="2:12" ht="10.5" customHeight="1">
      <c r="B115" s="125"/>
      <c r="C115" s="8"/>
      <c r="D115" s="126"/>
      <c r="E115" s="126"/>
      <c r="F115" s="126"/>
      <c r="G115" s="126"/>
      <c r="H115" s="126"/>
      <c r="L115" s="11"/>
    </row>
    <row r="116" spans="2:12" ht="10.5" customHeight="1" thickBot="1">
      <c r="B116" s="125"/>
      <c r="C116" s="8"/>
      <c r="D116" s="126"/>
      <c r="E116" s="126"/>
      <c r="F116" s="126"/>
      <c r="G116" s="126"/>
      <c r="H116" s="126"/>
      <c r="L116" s="11"/>
    </row>
    <row r="117" spans="2:9" ht="12" customHeight="1" thickBot="1">
      <c r="B117" s="129" t="s">
        <v>98</v>
      </c>
      <c r="C117" s="130"/>
      <c r="D117" s="131" t="s">
        <v>18</v>
      </c>
      <c r="E117" s="131" t="s">
        <v>19</v>
      </c>
      <c r="F117" s="131" t="s">
        <v>20</v>
      </c>
      <c r="G117" s="131" t="s">
        <v>21</v>
      </c>
      <c r="H117" s="132" t="s">
        <v>66</v>
      </c>
      <c r="I117" s="128"/>
    </row>
    <row r="118" spans="2:9" ht="10.5" customHeight="1">
      <c r="B118" s="146"/>
      <c r="C118" s="139" t="s">
        <v>164</v>
      </c>
      <c r="D118" s="274">
        <f>G32</f>
        <v>0</v>
      </c>
      <c r="E118" s="162">
        <v>0</v>
      </c>
      <c r="F118" s="162">
        <v>0</v>
      </c>
      <c r="G118" s="162">
        <v>0</v>
      </c>
      <c r="H118" s="49">
        <f aca="true" t="shared" si="4" ref="H118:H125">SUM(D118:G118)</f>
        <v>0</v>
      </c>
      <c r="I118" s="128"/>
    </row>
    <row r="119" spans="2:9" ht="10.5" customHeight="1">
      <c r="B119" s="146"/>
      <c r="C119" s="161" t="s">
        <v>212</v>
      </c>
      <c r="D119" s="164">
        <v>0</v>
      </c>
      <c r="E119" s="162">
        <v>0</v>
      </c>
      <c r="F119" s="162">
        <v>0</v>
      </c>
      <c r="G119" s="162">
        <v>0</v>
      </c>
      <c r="H119" s="49">
        <f t="shared" si="4"/>
        <v>0</v>
      </c>
      <c r="I119" s="128"/>
    </row>
    <row r="120" spans="2:12" ht="10.5" customHeight="1">
      <c r="B120" s="146"/>
      <c r="C120" s="161" t="s">
        <v>213</v>
      </c>
      <c r="D120" s="162">
        <v>0</v>
      </c>
      <c r="E120" s="162">
        <v>0</v>
      </c>
      <c r="F120" s="162">
        <v>0</v>
      </c>
      <c r="G120" s="162">
        <v>0</v>
      </c>
      <c r="H120" s="49">
        <f t="shared" si="4"/>
        <v>0</v>
      </c>
      <c r="I120" s="128"/>
      <c r="L120" s="154"/>
    </row>
    <row r="121" spans="2:12" ht="10.5" customHeight="1">
      <c r="B121" s="146"/>
      <c r="C121" s="139" t="s">
        <v>165</v>
      </c>
      <c r="D121" s="162">
        <v>0</v>
      </c>
      <c r="E121" s="162">
        <v>0</v>
      </c>
      <c r="F121" s="162">
        <v>0</v>
      </c>
      <c r="G121" s="162">
        <v>0</v>
      </c>
      <c r="H121" s="49">
        <f t="shared" si="4"/>
        <v>0</v>
      </c>
      <c r="I121" s="128"/>
      <c r="L121" s="154"/>
    </row>
    <row r="122" spans="2:12" ht="10.5" customHeight="1">
      <c r="B122" s="146"/>
      <c r="C122" s="139" t="s">
        <v>166</v>
      </c>
      <c r="D122" s="162">
        <v>0</v>
      </c>
      <c r="E122" s="162">
        <v>0</v>
      </c>
      <c r="F122" s="162">
        <v>0</v>
      </c>
      <c r="G122" s="162">
        <v>0</v>
      </c>
      <c r="H122" s="49">
        <f t="shared" si="4"/>
        <v>0</v>
      </c>
      <c r="I122" s="128"/>
      <c r="L122" s="154"/>
    </row>
    <row r="123" spans="2:12" ht="10.5" customHeight="1">
      <c r="B123" s="146"/>
      <c r="C123" s="139" t="s">
        <v>27</v>
      </c>
      <c r="D123" s="162">
        <v>0</v>
      </c>
      <c r="E123" s="162">
        <v>0</v>
      </c>
      <c r="F123" s="162">
        <v>0</v>
      </c>
      <c r="G123" s="162">
        <v>0</v>
      </c>
      <c r="H123" s="49">
        <f t="shared" si="4"/>
        <v>0</v>
      </c>
      <c r="I123" s="128"/>
      <c r="L123" s="154"/>
    </row>
    <row r="124" spans="2:9" ht="10.5" customHeight="1">
      <c r="B124" s="141"/>
      <c r="C124" s="142" t="s">
        <v>27</v>
      </c>
      <c r="D124" s="144">
        <v>0</v>
      </c>
      <c r="E124" s="144">
        <v>0</v>
      </c>
      <c r="F124" s="144">
        <v>0</v>
      </c>
      <c r="G124" s="144">
        <v>0</v>
      </c>
      <c r="H124" s="145">
        <f t="shared" si="4"/>
        <v>0</v>
      </c>
      <c r="I124" s="128"/>
    </row>
    <row r="125" spans="2:9" ht="10.5" customHeight="1">
      <c r="B125" s="8" t="s">
        <v>142</v>
      </c>
      <c r="C125" s="8"/>
      <c r="D125" s="49">
        <f>SUM(D118:D124)</f>
        <v>0</v>
      </c>
      <c r="E125" s="49">
        <f>SUM(E118:E124)</f>
        <v>0</v>
      </c>
      <c r="F125" s="49">
        <f>SUM(F118:F124)</f>
        <v>0</v>
      </c>
      <c r="G125" s="49">
        <f>SUM(G118:G124)</f>
        <v>0</v>
      </c>
      <c r="H125" s="49">
        <f t="shared" si="4"/>
        <v>0</v>
      </c>
      <c r="I125" s="128"/>
    </row>
    <row r="126" spans="2:9" ht="10.5" customHeight="1">
      <c r="B126" s="127"/>
      <c r="C126" s="128"/>
      <c r="D126" s="128"/>
      <c r="E126" s="128"/>
      <c r="F126" s="128"/>
      <c r="G126" s="128"/>
      <c r="H126" s="49"/>
      <c r="I126" s="128"/>
    </row>
    <row r="127" spans="2:9" ht="10.5" customHeight="1">
      <c r="B127" s="160" t="str">
        <f>IF(($D$69+$D$80+$D$96+$D$109+$D$125+$D$147+$D$162+$D$175)&lt;=0,"NOTE: Some costs must be included in the pre-start column, or the ROI cannot be calculated.","")</f>
        <v>NOTE: Some costs must be included in the pre-start column, or the ROI cannot be calculated.</v>
      </c>
      <c r="C127" s="128"/>
      <c r="D127" s="128"/>
      <c r="E127" s="128"/>
      <c r="F127" s="128"/>
      <c r="G127" s="128"/>
      <c r="H127" s="49"/>
      <c r="I127" s="128"/>
    </row>
    <row r="128" spans="2:9" ht="10.5" customHeight="1">
      <c r="B128" s="127"/>
      <c r="C128" s="128"/>
      <c r="D128" s="128"/>
      <c r="E128" s="128"/>
      <c r="F128" s="128"/>
      <c r="G128" s="128"/>
      <c r="H128" s="49"/>
      <c r="I128" s="128"/>
    </row>
    <row r="129" spans="2:12" ht="10.5" customHeight="1">
      <c r="B129" s="125" t="s">
        <v>266</v>
      </c>
      <c r="C129" s="8"/>
      <c r="D129" s="126"/>
      <c r="E129" s="126"/>
      <c r="F129" s="126"/>
      <c r="G129" s="126"/>
      <c r="H129" s="126"/>
      <c r="L129" s="11"/>
    </row>
    <row r="130" spans="2:12" ht="10.5" customHeight="1">
      <c r="B130" s="125"/>
      <c r="C130" s="8"/>
      <c r="D130" s="126"/>
      <c r="E130" s="126"/>
      <c r="F130" s="126"/>
      <c r="G130" s="126"/>
      <c r="H130" s="126"/>
      <c r="L130" s="11"/>
    </row>
    <row r="131" spans="2:12" ht="10.5" customHeight="1">
      <c r="B131" s="125"/>
      <c r="C131" s="8"/>
      <c r="D131" s="126"/>
      <c r="E131" s="126"/>
      <c r="F131" s="126"/>
      <c r="G131" s="126"/>
      <c r="H131" s="126"/>
      <c r="L131" s="11"/>
    </row>
    <row r="132" spans="2:12" ht="10.5" customHeight="1">
      <c r="B132" s="125"/>
      <c r="C132" s="8"/>
      <c r="D132" s="126"/>
      <c r="E132" s="126"/>
      <c r="F132" s="126"/>
      <c r="G132" s="126"/>
      <c r="H132" s="126"/>
      <c r="K132" s="12"/>
      <c r="L132" s="11"/>
    </row>
    <row r="133" spans="2:11" ht="10.5" customHeight="1" thickBot="1">
      <c r="B133" s="127"/>
      <c r="C133" s="128"/>
      <c r="D133" s="128"/>
      <c r="E133" s="128"/>
      <c r="F133" s="128"/>
      <c r="G133" s="128"/>
      <c r="H133" s="49"/>
      <c r="I133" s="128"/>
      <c r="K133" s="12"/>
    </row>
    <row r="134" spans="2:9" ht="12" customHeight="1" thickBot="1">
      <c r="B134" s="129" t="s">
        <v>99</v>
      </c>
      <c r="C134" s="130"/>
      <c r="D134" s="131" t="s">
        <v>18</v>
      </c>
      <c r="E134" s="131" t="s">
        <v>19</v>
      </c>
      <c r="F134" s="131" t="s">
        <v>20</v>
      </c>
      <c r="G134" s="131" t="s">
        <v>21</v>
      </c>
      <c r="H134" s="132" t="s">
        <v>66</v>
      </c>
      <c r="I134" s="128"/>
    </row>
    <row r="135" spans="2:12" ht="10.5" customHeight="1">
      <c r="B135" s="146"/>
      <c r="C135" s="165" t="s">
        <v>65</v>
      </c>
      <c r="D135" s="162"/>
      <c r="E135" s="162"/>
      <c r="F135" s="162"/>
      <c r="G135" s="162"/>
      <c r="H135" s="49"/>
      <c r="I135" s="8"/>
      <c r="J135" s="12"/>
      <c r="L135" s="12"/>
    </row>
    <row r="136" spans="2:12" ht="10.5" customHeight="1">
      <c r="B136" s="146"/>
      <c r="C136" s="139" t="s">
        <v>168</v>
      </c>
      <c r="D136" s="162">
        <v>0</v>
      </c>
      <c r="E136" s="162">
        <v>0</v>
      </c>
      <c r="F136" s="162">
        <v>0</v>
      </c>
      <c r="G136" s="162">
        <v>0</v>
      </c>
      <c r="H136" s="49">
        <f>SUM(D136:G136)</f>
        <v>0</v>
      </c>
      <c r="I136" s="8"/>
      <c r="J136" s="12"/>
      <c r="L136" s="12"/>
    </row>
    <row r="137" spans="2:12" ht="10.5" customHeight="1">
      <c r="B137" s="146"/>
      <c r="C137" s="139" t="s">
        <v>277</v>
      </c>
      <c r="D137" s="274">
        <f>G34*G35*G36/2080</f>
        <v>0</v>
      </c>
      <c r="E137" s="162">
        <v>0</v>
      </c>
      <c r="F137" s="162">
        <v>0</v>
      </c>
      <c r="G137" s="162">
        <v>0</v>
      </c>
      <c r="H137" s="49">
        <f>SUM(D137:G137)</f>
        <v>0</v>
      </c>
      <c r="I137" s="8"/>
      <c r="J137" s="12"/>
      <c r="L137" s="12"/>
    </row>
    <row r="138" spans="2:12" ht="10.5" customHeight="1">
      <c r="B138" s="146"/>
      <c r="C138" s="139" t="s">
        <v>169</v>
      </c>
      <c r="D138" s="162">
        <v>0</v>
      </c>
      <c r="E138" s="162">
        <v>0</v>
      </c>
      <c r="F138" s="162">
        <v>0</v>
      </c>
      <c r="G138" s="162">
        <v>0</v>
      </c>
      <c r="H138" s="49">
        <f>SUM(D138:G138)</f>
        <v>0</v>
      </c>
      <c r="I138" s="8"/>
      <c r="J138" s="12"/>
      <c r="L138" s="12"/>
    </row>
    <row r="139" spans="2:12" ht="10.5" customHeight="1">
      <c r="B139" s="146"/>
      <c r="C139" s="139" t="s">
        <v>170</v>
      </c>
      <c r="D139" s="162">
        <v>0</v>
      </c>
      <c r="E139" s="162">
        <v>0</v>
      </c>
      <c r="F139" s="162">
        <v>0</v>
      </c>
      <c r="G139" s="162">
        <v>0</v>
      </c>
      <c r="H139" s="49">
        <f>SUM(D139:G139)</f>
        <v>0</v>
      </c>
      <c r="I139" s="8"/>
      <c r="J139" s="12"/>
      <c r="L139" s="12"/>
    </row>
    <row r="140" spans="2:12" ht="10.5" customHeight="1">
      <c r="B140" s="146"/>
      <c r="C140" s="165" t="s">
        <v>167</v>
      </c>
      <c r="D140" s="162"/>
      <c r="E140" s="162"/>
      <c r="F140" s="162"/>
      <c r="G140" s="162"/>
      <c r="H140" s="49"/>
      <c r="I140" s="8"/>
      <c r="J140" s="12"/>
      <c r="L140" s="12"/>
    </row>
    <row r="141" spans="2:12" ht="10.5" customHeight="1">
      <c r="B141" s="146"/>
      <c r="C141" s="139" t="s">
        <v>171</v>
      </c>
      <c r="D141" s="162">
        <v>0</v>
      </c>
      <c r="E141" s="162">
        <f aca="true" t="shared" si="5" ref="E141:G146">D141</f>
        <v>0</v>
      </c>
      <c r="F141" s="162">
        <f t="shared" si="5"/>
        <v>0</v>
      </c>
      <c r="G141" s="162">
        <f t="shared" si="5"/>
        <v>0</v>
      </c>
      <c r="H141" s="49">
        <f aca="true" t="shared" si="6" ref="H141:H147">SUM(D141:G141)</f>
        <v>0</v>
      </c>
      <c r="I141" s="8"/>
      <c r="J141" s="12"/>
      <c r="L141" s="12"/>
    </row>
    <row r="142" spans="2:12" ht="10.5" customHeight="1">
      <c r="B142" s="146"/>
      <c r="C142" s="139" t="s">
        <v>277</v>
      </c>
      <c r="D142" s="148"/>
      <c r="E142" s="274">
        <f>G41*G36</f>
        <v>0</v>
      </c>
      <c r="F142" s="274">
        <f>E142</f>
        <v>0</v>
      </c>
      <c r="G142" s="274">
        <f>F142</f>
        <v>0</v>
      </c>
      <c r="H142" s="153">
        <f t="shared" si="6"/>
        <v>0</v>
      </c>
      <c r="I142" s="8"/>
      <c r="J142" s="12"/>
      <c r="L142" s="12"/>
    </row>
    <row r="143" spans="2:12" ht="10.5" customHeight="1">
      <c r="B143" s="146"/>
      <c r="C143" s="139" t="s">
        <v>168</v>
      </c>
      <c r="D143" s="162">
        <v>0</v>
      </c>
      <c r="E143" s="162">
        <f t="shared" si="5"/>
        <v>0</v>
      </c>
      <c r="F143" s="162">
        <f t="shared" si="5"/>
        <v>0</v>
      </c>
      <c r="G143" s="162">
        <f t="shared" si="5"/>
        <v>0</v>
      </c>
      <c r="H143" s="49">
        <f t="shared" si="6"/>
        <v>0</v>
      </c>
      <c r="I143" s="8"/>
      <c r="J143" s="12"/>
      <c r="L143" s="12"/>
    </row>
    <row r="144" spans="2:12" ht="10.5" customHeight="1">
      <c r="B144" s="146"/>
      <c r="C144" s="139" t="s">
        <v>172</v>
      </c>
      <c r="D144" s="162">
        <v>0</v>
      </c>
      <c r="E144" s="162">
        <f t="shared" si="5"/>
        <v>0</v>
      </c>
      <c r="F144" s="162">
        <f t="shared" si="5"/>
        <v>0</v>
      </c>
      <c r="G144" s="162">
        <f t="shared" si="5"/>
        <v>0</v>
      </c>
      <c r="H144" s="49">
        <f t="shared" si="6"/>
        <v>0</v>
      </c>
      <c r="I144" s="8"/>
      <c r="J144" s="12"/>
      <c r="L144" s="12"/>
    </row>
    <row r="145" spans="2:12" ht="10.5" customHeight="1">
      <c r="B145" s="146"/>
      <c r="C145" s="161" t="s">
        <v>27</v>
      </c>
      <c r="D145" s="162">
        <v>0</v>
      </c>
      <c r="E145" s="162">
        <f t="shared" si="5"/>
        <v>0</v>
      </c>
      <c r="F145" s="162">
        <f t="shared" si="5"/>
        <v>0</v>
      </c>
      <c r="G145" s="162">
        <f t="shared" si="5"/>
        <v>0</v>
      </c>
      <c r="H145" s="49">
        <f t="shared" si="6"/>
        <v>0</v>
      </c>
      <c r="I145" s="8"/>
      <c r="J145" s="12"/>
      <c r="L145" s="12"/>
    </row>
    <row r="146" spans="2:12" ht="10.5" customHeight="1">
      <c r="B146" s="141"/>
      <c r="C146" s="142" t="s">
        <v>27</v>
      </c>
      <c r="D146" s="144">
        <v>0</v>
      </c>
      <c r="E146" s="144">
        <f t="shared" si="5"/>
        <v>0</v>
      </c>
      <c r="F146" s="144">
        <f t="shared" si="5"/>
        <v>0</v>
      </c>
      <c r="G146" s="144">
        <f t="shared" si="5"/>
        <v>0</v>
      </c>
      <c r="H146" s="145">
        <f t="shared" si="6"/>
        <v>0</v>
      </c>
      <c r="I146" s="8"/>
      <c r="J146" s="12"/>
      <c r="L146" s="12"/>
    </row>
    <row r="147" spans="2:9" ht="10.5" customHeight="1">
      <c r="B147" s="8" t="s">
        <v>140</v>
      </c>
      <c r="C147" s="8"/>
      <c r="D147" s="49">
        <f>SUM(D135:D146)</f>
        <v>0</v>
      </c>
      <c r="E147" s="49">
        <f>SUM(E135:E146)</f>
        <v>0</v>
      </c>
      <c r="F147" s="49">
        <f>SUM(F135:F146)</f>
        <v>0</v>
      </c>
      <c r="G147" s="49">
        <f>SUM(G135:G146)</f>
        <v>0</v>
      </c>
      <c r="H147" s="49">
        <f t="shared" si="6"/>
        <v>0</v>
      </c>
      <c r="I147" s="128"/>
    </row>
    <row r="148" spans="2:12" ht="10.5" customHeight="1">
      <c r="B148" s="127"/>
      <c r="C148" s="128"/>
      <c r="D148" s="128"/>
      <c r="E148" s="128"/>
      <c r="F148" s="128"/>
      <c r="G148" s="128"/>
      <c r="H148" s="49"/>
      <c r="I148" s="8"/>
      <c r="J148" s="12"/>
      <c r="L148" s="12"/>
    </row>
    <row r="149" spans="2:12" ht="10.5" customHeight="1">
      <c r="B149" s="160" t="str">
        <f>IF(($D$69+$D$80+$D$96+$D$109+$D$125+$D$147+$D$162+$D$175)&lt;=0,"NOTE: Some costs must be included in the pre-start column, or the ROI cannot be calculated.","")</f>
        <v>NOTE: Some costs must be included in the pre-start column, or the ROI cannot be calculated.</v>
      </c>
      <c r="C149" s="128"/>
      <c r="D149" s="128"/>
      <c r="E149" s="128"/>
      <c r="F149" s="128"/>
      <c r="G149" s="128"/>
      <c r="H149" s="49"/>
      <c r="I149" s="8"/>
      <c r="J149" s="12"/>
      <c r="L149" s="12"/>
    </row>
    <row r="150" spans="2:9" ht="10.5" customHeight="1">
      <c r="B150" s="127"/>
      <c r="C150" s="128"/>
      <c r="D150" s="128"/>
      <c r="E150" s="128"/>
      <c r="F150" s="128"/>
      <c r="G150" s="128"/>
      <c r="H150" s="49"/>
      <c r="I150" s="128"/>
    </row>
    <row r="151" spans="2:12" ht="10.5" customHeight="1">
      <c r="B151" s="125" t="s">
        <v>267</v>
      </c>
      <c r="C151" s="8"/>
      <c r="D151" s="126"/>
      <c r="E151" s="126"/>
      <c r="F151" s="126"/>
      <c r="G151" s="126"/>
      <c r="H151" s="126"/>
      <c r="L151" s="11"/>
    </row>
    <row r="152" spans="2:12" ht="10.5" customHeight="1">
      <c r="B152" s="125"/>
      <c r="C152" s="8"/>
      <c r="D152" s="126"/>
      <c r="E152" s="126"/>
      <c r="F152" s="126"/>
      <c r="G152" s="126"/>
      <c r="H152" s="126"/>
      <c r="L152" s="11"/>
    </row>
    <row r="153" spans="2:12" ht="10.5" customHeight="1">
      <c r="B153" s="125"/>
      <c r="C153" s="8"/>
      <c r="D153" s="126"/>
      <c r="E153" s="126"/>
      <c r="F153" s="126"/>
      <c r="G153" s="126"/>
      <c r="H153" s="126"/>
      <c r="L153" s="11"/>
    </row>
    <row r="154" spans="2:12" ht="10.5" customHeight="1">
      <c r="B154" s="125"/>
      <c r="C154" s="8"/>
      <c r="D154" s="126"/>
      <c r="E154" s="126"/>
      <c r="F154" s="126"/>
      <c r="G154" s="126"/>
      <c r="H154" s="126"/>
      <c r="L154" s="11"/>
    </row>
    <row r="155" spans="2:12" ht="10.5" customHeight="1" thickBot="1">
      <c r="B155" s="127"/>
      <c r="C155" s="128"/>
      <c r="D155" s="128"/>
      <c r="E155" s="128"/>
      <c r="F155" s="128"/>
      <c r="G155" s="128"/>
      <c r="H155" s="49"/>
      <c r="I155" s="8"/>
      <c r="J155" s="12"/>
      <c r="L155" s="12"/>
    </row>
    <row r="156" spans="2:9" ht="12" customHeight="1" thickBot="1">
      <c r="B156" s="129" t="s">
        <v>100</v>
      </c>
      <c r="C156" s="130"/>
      <c r="D156" s="131" t="s">
        <v>18</v>
      </c>
      <c r="E156" s="131" t="s">
        <v>19</v>
      </c>
      <c r="F156" s="131" t="s">
        <v>20</v>
      </c>
      <c r="G156" s="131" t="s">
        <v>21</v>
      </c>
      <c r="H156" s="132" t="s">
        <v>66</v>
      </c>
      <c r="I156" s="128"/>
    </row>
    <row r="157" spans="2:12" ht="10.5" customHeight="1">
      <c r="B157" s="146"/>
      <c r="C157" s="161" t="s">
        <v>69</v>
      </c>
      <c r="D157" s="162">
        <v>0</v>
      </c>
      <c r="E157" s="162">
        <v>0</v>
      </c>
      <c r="F157" s="162">
        <v>0</v>
      </c>
      <c r="G157" s="162">
        <v>0</v>
      </c>
      <c r="H157" s="49">
        <f aca="true" t="shared" si="7" ref="H157:H162">SUM(D157:G157)</f>
        <v>0</v>
      </c>
      <c r="I157" s="8"/>
      <c r="J157" s="12"/>
      <c r="L157" s="12"/>
    </row>
    <row r="158" spans="2:9" ht="10.5" customHeight="1">
      <c r="B158" s="146"/>
      <c r="C158" s="161" t="s">
        <v>68</v>
      </c>
      <c r="D158" s="162">
        <v>0</v>
      </c>
      <c r="E158" s="162">
        <v>0</v>
      </c>
      <c r="F158" s="162">
        <v>0</v>
      </c>
      <c r="G158" s="162">
        <v>0</v>
      </c>
      <c r="H158" s="49">
        <f t="shared" si="7"/>
        <v>0</v>
      </c>
      <c r="I158" s="128"/>
    </row>
    <row r="159" spans="2:9" ht="10.5" customHeight="1">
      <c r="B159" s="146"/>
      <c r="C159" s="161" t="s">
        <v>173</v>
      </c>
      <c r="D159" s="162">
        <v>0</v>
      </c>
      <c r="E159" s="162">
        <v>0</v>
      </c>
      <c r="F159" s="162">
        <v>0</v>
      </c>
      <c r="G159" s="162">
        <v>0</v>
      </c>
      <c r="H159" s="49">
        <f t="shared" si="7"/>
        <v>0</v>
      </c>
      <c r="I159" s="128"/>
    </row>
    <row r="160" spans="2:9" ht="10.5" customHeight="1">
      <c r="B160" s="146"/>
      <c r="C160" s="161" t="s">
        <v>27</v>
      </c>
      <c r="D160" s="162">
        <v>0</v>
      </c>
      <c r="E160" s="162">
        <v>0</v>
      </c>
      <c r="F160" s="162">
        <v>0</v>
      </c>
      <c r="G160" s="162">
        <v>0</v>
      </c>
      <c r="H160" s="49">
        <f t="shared" si="7"/>
        <v>0</v>
      </c>
      <c r="I160" s="128"/>
    </row>
    <row r="161" spans="2:9" ht="10.5" customHeight="1">
      <c r="B161" s="141"/>
      <c r="C161" s="142" t="s">
        <v>27</v>
      </c>
      <c r="D161" s="144">
        <v>0</v>
      </c>
      <c r="E161" s="144">
        <v>0</v>
      </c>
      <c r="F161" s="144">
        <v>0</v>
      </c>
      <c r="G161" s="144">
        <v>0</v>
      </c>
      <c r="H161" s="145">
        <f t="shared" si="7"/>
        <v>0</v>
      </c>
      <c r="I161" s="128"/>
    </row>
    <row r="162" spans="2:12" ht="10.5" customHeight="1">
      <c r="B162" s="8" t="s">
        <v>141</v>
      </c>
      <c r="C162" s="8"/>
      <c r="D162" s="49">
        <f>SUM(D157:D161)</f>
        <v>0</v>
      </c>
      <c r="E162" s="49">
        <f>SUM(E157:E161)</f>
        <v>0</v>
      </c>
      <c r="F162" s="49">
        <f>SUM(F157:F161)</f>
        <v>0</v>
      </c>
      <c r="G162" s="49">
        <f>SUM(G157:G161)</f>
        <v>0</v>
      </c>
      <c r="H162" s="49">
        <f t="shared" si="7"/>
        <v>0</v>
      </c>
      <c r="I162" s="8"/>
      <c r="J162" s="12"/>
      <c r="K162" s="12"/>
      <c r="L162" s="12"/>
    </row>
    <row r="163" spans="2:9" ht="10.5" customHeight="1">
      <c r="B163" s="127"/>
      <c r="C163" s="128"/>
      <c r="D163" s="128"/>
      <c r="E163" s="128"/>
      <c r="F163" s="128"/>
      <c r="G163" s="128"/>
      <c r="H163" s="49"/>
      <c r="I163" s="128"/>
    </row>
    <row r="164" spans="2:9" ht="10.5" customHeight="1">
      <c r="B164" s="160" t="str">
        <f>IF(($D$69+$D$80+$D$96+$D$109+$D$125+$D$147+$D$162+$D$175)&lt;=0,"NOTE: Some costs must be included in the pre-start column, or the ROI cannot be calculated.","")</f>
        <v>NOTE: Some costs must be included in the pre-start column, or the ROI cannot be calculated.</v>
      </c>
      <c r="C164" s="128"/>
      <c r="D164" s="128"/>
      <c r="E164" s="128"/>
      <c r="F164" s="128"/>
      <c r="G164" s="128"/>
      <c r="H164" s="49"/>
      <c r="I164" s="128"/>
    </row>
    <row r="165" spans="2:9" ht="10.5" customHeight="1">
      <c r="B165" s="127"/>
      <c r="C165" s="128"/>
      <c r="D165" s="128"/>
      <c r="E165" s="128"/>
      <c r="F165" s="128"/>
      <c r="G165" s="128"/>
      <c r="H165" s="49"/>
      <c r="I165" s="128"/>
    </row>
    <row r="166" spans="2:12" ht="10.5" customHeight="1">
      <c r="B166" s="125" t="s">
        <v>268</v>
      </c>
      <c r="C166" s="8"/>
      <c r="D166" s="126"/>
      <c r="E166" s="126"/>
      <c r="F166" s="126"/>
      <c r="G166" s="126"/>
      <c r="H166" s="126"/>
      <c r="L166" s="11"/>
    </row>
    <row r="167" spans="2:12" ht="10.5" customHeight="1">
      <c r="B167" s="125"/>
      <c r="C167" s="8"/>
      <c r="D167" s="126"/>
      <c r="E167" s="126"/>
      <c r="F167" s="126"/>
      <c r="G167" s="126"/>
      <c r="H167" s="126"/>
      <c r="L167" s="11"/>
    </row>
    <row r="168" spans="2:12" ht="10.5" customHeight="1">
      <c r="B168" s="125"/>
      <c r="C168" s="8"/>
      <c r="D168" s="126"/>
      <c r="E168" s="126"/>
      <c r="F168" s="126"/>
      <c r="G168" s="126"/>
      <c r="H168" s="126"/>
      <c r="L168" s="11"/>
    </row>
    <row r="169" spans="2:9" ht="10.5" customHeight="1" thickBot="1">
      <c r="B169" s="127"/>
      <c r="C169" s="128"/>
      <c r="D169" s="128"/>
      <c r="E169" s="128"/>
      <c r="F169" s="128"/>
      <c r="G169" s="128"/>
      <c r="H169" s="49"/>
      <c r="I169" s="128"/>
    </row>
    <row r="170" spans="2:9" ht="12" customHeight="1" thickBot="1">
      <c r="B170" s="129" t="s">
        <v>101</v>
      </c>
      <c r="C170" s="130"/>
      <c r="D170" s="131" t="s">
        <v>18</v>
      </c>
      <c r="E170" s="131" t="s">
        <v>19</v>
      </c>
      <c r="F170" s="131" t="s">
        <v>20</v>
      </c>
      <c r="G170" s="131" t="s">
        <v>21</v>
      </c>
      <c r="H170" s="132" t="s">
        <v>66</v>
      </c>
      <c r="I170" s="128"/>
    </row>
    <row r="171" spans="2:9" ht="10.5" customHeight="1">
      <c r="B171" s="146"/>
      <c r="C171" s="161" t="s">
        <v>79</v>
      </c>
      <c r="D171" s="162">
        <v>0</v>
      </c>
      <c r="E171" s="162">
        <v>0</v>
      </c>
      <c r="F171" s="162">
        <v>0</v>
      </c>
      <c r="G171" s="162">
        <v>0</v>
      </c>
      <c r="H171" s="49">
        <f>SUM(D171:G171)</f>
        <v>0</v>
      </c>
      <c r="I171" s="128"/>
    </row>
    <row r="172" spans="2:9" ht="10.5" customHeight="1">
      <c r="B172" s="146"/>
      <c r="C172" s="161" t="s">
        <v>78</v>
      </c>
      <c r="D172" s="162">
        <v>0</v>
      </c>
      <c r="E172" s="162">
        <v>0</v>
      </c>
      <c r="F172" s="162">
        <v>0</v>
      </c>
      <c r="G172" s="162">
        <v>0</v>
      </c>
      <c r="H172" s="49">
        <f>SUM(D172:G172)</f>
        <v>0</v>
      </c>
      <c r="I172" s="128"/>
    </row>
    <row r="173" spans="2:9" ht="10.5" customHeight="1">
      <c r="B173" s="146"/>
      <c r="C173" s="161" t="s">
        <v>70</v>
      </c>
      <c r="D173" s="162">
        <v>0</v>
      </c>
      <c r="E173" s="162">
        <v>0</v>
      </c>
      <c r="F173" s="162">
        <v>0</v>
      </c>
      <c r="G173" s="162">
        <v>0</v>
      </c>
      <c r="H173" s="49">
        <f>SUM(D173:G173)</f>
        <v>0</v>
      </c>
      <c r="I173" s="128"/>
    </row>
    <row r="174" spans="2:9" ht="10.5" customHeight="1">
      <c r="B174" s="141"/>
      <c r="C174" s="142" t="s">
        <v>27</v>
      </c>
      <c r="D174" s="144">
        <v>0</v>
      </c>
      <c r="E174" s="144">
        <v>0</v>
      </c>
      <c r="F174" s="144">
        <v>0</v>
      </c>
      <c r="G174" s="144">
        <v>0</v>
      </c>
      <c r="H174" s="145">
        <f>SUM(D174:G174)</f>
        <v>0</v>
      </c>
      <c r="I174" s="128"/>
    </row>
    <row r="175" spans="2:9" ht="10.5" customHeight="1">
      <c r="B175" s="8" t="s">
        <v>269</v>
      </c>
      <c r="C175" s="8"/>
      <c r="D175" s="49">
        <f>SUM(D171:D174)</f>
        <v>0</v>
      </c>
      <c r="E175" s="49">
        <f>SUM(E171:E174)</f>
        <v>0</v>
      </c>
      <c r="F175" s="49">
        <f>SUM(F171:F174)</f>
        <v>0</v>
      </c>
      <c r="G175" s="49">
        <f>SUM(G171:G174)</f>
        <v>0</v>
      </c>
      <c r="H175" s="49">
        <f>SUM(D175:G175)</f>
        <v>0</v>
      </c>
      <c r="I175" s="128"/>
    </row>
    <row r="176" spans="2:9" ht="10.5" customHeight="1">
      <c r="B176" s="127"/>
      <c r="C176" s="128"/>
      <c r="D176" s="163"/>
      <c r="E176" s="163"/>
      <c r="F176" s="163"/>
      <c r="G176" s="163"/>
      <c r="H176" s="163"/>
      <c r="I176" s="128"/>
    </row>
    <row r="177" spans="2:9" ht="10.5" customHeight="1">
      <c r="B177" s="127"/>
      <c r="C177" s="128"/>
      <c r="D177" s="128"/>
      <c r="E177" s="128"/>
      <c r="F177" s="128"/>
      <c r="G177" s="128"/>
      <c r="H177" s="128"/>
      <c r="I177" s="128"/>
    </row>
    <row r="178" spans="2:9" ht="10.5" customHeight="1">
      <c r="B178" s="127"/>
      <c r="C178" s="128"/>
      <c r="D178" s="128"/>
      <c r="E178" s="128"/>
      <c r="F178" s="128"/>
      <c r="G178" s="128"/>
      <c r="H178" s="128"/>
      <c r="I178" s="128"/>
    </row>
    <row r="179" spans="2:9" ht="10.5" customHeight="1">
      <c r="B179" s="127"/>
      <c r="C179" s="128"/>
      <c r="D179" s="128"/>
      <c r="E179" s="166"/>
      <c r="F179" s="128"/>
      <c r="G179" s="128"/>
      <c r="H179" s="128"/>
      <c r="I179" s="128"/>
    </row>
    <row r="180" spans="2:9" ht="10.5" customHeight="1">
      <c r="B180" s="127"/>
      <c r="C180" s="128"/>
      <c r="D180" s="128"/>
      <c r="E180" s="128"/>
      <c r="F180" s="128"/>
      <c r="G180" s="128"/>
      <c r="H180" s="128"/>
      <c r="I180" s="128"/>
    </row>
    <row r="181" spans="2:9" ht="10.5" customHeight="1">
      <c r="B181" s="127"/>
      <c r="C181" s="128"/>
      <c r="D181" s="128"/>
      <c r="E181" s="128"/>
      <c r="F181" s="128"/>
      <c r="G181" s="128"/>
      <c r="H181" s="128"/>
      <c r="I181" s="128"/>
    </row>
    <row r="182" spans="2:9" ht="10.5" customHeight="1">
      <c r="B182" s="127"/>
      <c r="C182" s="128"/>
      <c r="D182" s="128"/>
      <c r="E182" s="128"/>
      <c r="F182" s="128"/>
      <c r="G182" s="128"/>
      <c r="H182" s="128"/>
      <c r="I182" s="128"/>
    </row>
  </sheetData>
  <sheetProtection sheet="1" objects="1" scenarios="1"/>
  <mergeCells count="11">
    <mergeCell ref="G39:H39"/>
    <mergeCell ref="G40:H40"/>
    <mergeCell ref="G41:H41"/>
    <mergeCell ref="G24:H24"/>
    <mergeCell ref="G25:H25"/>
    <mergeCell ref="G28:H28"/>
    <mergeCell ref="G32:H32"/>
    <mergeCell ref="C29:E29"/>
    <mergeCell ref="G34:H34"/>
    <mergeCell ref="G35:H35"/>
    <mergeCell ref="G36:H36"/>
  </mergeCells>
  <conditionalFormatting sqref="C29:E29">
    <cfRule type="cellIs" priority="1" dxfId="0" operator="greaterThan" stopIfTrue="1">
      <formula>100000</formula>
    </cfRule>
  </conditionalFormatting>
  <printOptions horizontalCentered="1"/>
  <pageMargins left="0.75" right="0.75" top="1" bottom="1" header="0.5" footer="0.5"/>
  <pageSetup horizontalDpi="600" verticalDpi="600" orientation="portrait" r:id="rId4"/>
  <headerFooter alignWithMargins="0">
    <oddFooter>&amp;L&amp;"Verdana,Regular"&amp;6     Nucleus Research, Inc.
     www.NucleusResearch.com</oddFooter>
  </headerFooter>
  <rowBreaks count="2" manualBreakCount="2">
    <brk id="54" min="1" max="7" man="1"/>
    <brk id="112" min="1" max="7" man="1"/>
  </rowBreaks>
  <drawing r:id="rId3"/>
  <legacyDrawing r:id="rId2"/>
</worksheet>
</file>

<file path=xl/worksheets/sheet5.xml><?xml version="1.0" encoding="utf-8"?>
<worksheet xmlns="http://schemas.openxmlformats.org/spreadsheetml/2006/main" xmlns:r="http://schemas.openxmlformats.org/officeDocument/2006/relationships">
  <sheetPr codeName="Sheet4"/>
  <dimension ref="B1:O157"/>
  <sheetViews>
    <sheetView showGridLines="0" workbookViewId="0" topLeftCell="A1">
      <pane ySplit="5" topLeftCell="BM6" activePane="bottomLeft" state="frozen"/>
      <selection pane="topLeft" activeCell="A1" sqref="A1"/>
      <selection pane="bottomLeft" activeCell="A6" sqref="A6"/>
    </sheetView>
  </sheetViews>
  <sheetFormatPr defaultColWidth="9.140625" defaultRowHeight="9.75" customHeight="1"/>
  <cols>
    <col min="1" max="1" width="2.140625" style="97" customWidth="1"/>
    <col min="2" max="2" width="3.421875" style="123" customWidth="1"/>
    <col min="3" max="3" width="28.7109375" style="97" customWidth="1"/>
    <col min="4" max="8" width="9.7109375" style="97" customWidth="1"/>
    <col min="9" max="13" width="9.140625" style="97" customWidth="1"/>
    <col min="14" max="14" width="11.7109375" style="97" customWidth="1"/>
    <col min="15" max="16384" width="9.140625" style="97" customWidth="1"/>
  </cols>
  <sheetData>
    <row r="1" spans="13:14" s="5" customFormat="1" ht="62.25" customHeight="1">
      <c r="M1" s="83" t="s">
        <v>195</v>
      </c>
      <c r="N1" s="42"/>
    </row>
    <row r="2" spans="13:14" s="5" customFormat="1" ht="10.5" customHeight="1">
      <c r="M2" s="84" t="s">
        <v>201</v>
      </c>
      <c r="N2" s="85" t="e">
        <f>Summary!C7</f>
        <v>#DIV/0!</v>
      </c>
    </row>
    <row r="3" spans="13:14" s="5" customFormat="1" ht="10.5" customHeight="1">
      <c r="M3" s="84" t="s">
        <v>202</v>
      </c>
      <c r="N3" s="86" t="str">
        <f>Summary!C8</f>
        <v>3+</v>
      </c>
    </row>
    <row r="4" spans="13:14" s="5" customFormat="1" ht="10.5" customHeight="1">
      <c r="M4" s="84" t="s">
        <v>203</v>
      </c>
      <c r="N4" s="87">
        <f>Summary!C9</f>
        <v>0</v>
      </c>
    </row>
    <row r="5" s="5" customFormat="1" ht="10.5" customHeight="1"/>
    <row r="6" spans="2:15" s="88" customFormat="1" ht="14.25" customHeight="1">
      <c r="B6" s="89" t="s">
        <v>278</v>
      </c>
      <c r="J6" s="11"/>
      <c r="K6" s="11"/>
      <c r="L6" s="90"/>
      <c r="M6" s="90"/>
      <c r="N6" s="90"/>
      <c r="O6" s="90"/>
    </row>
    <row r="7" spans="8:15" s="88" customFormat="1" ht="10.5" customHeight="1">
      <c r="H7" s="124"/>
      <c r="J7" s="11"/>
      <c r="K7" s="11"/>
      <c r="L7" s="90"/>
      <c r="M7" s="90"/>
      <c r="N7" s="90"/>
      <c r="O7" s="90"/>
    </row>
    <row r="8" spans="10:11" ht="10.5" customHeight="1">
      <c r="J8" s="11"/>
      <c r="K8" s="11"/>
    </row>
    <row r="9" spans="10:11" ht="10.5" customHeight="1">
      <c r="J9" s="11"/>
      <c r="K9" s="11"/>
    </row>
    <row r="10" spans="10:11" ht="10.5" customHeight="1">
      <c r="J10" s="11"/>
      <c r="K10" s="11"/>
    </row>
    <row r="11" spans="10:11" ht="10.5" customHeight="1">
      <c r="J11" s="11"/>
      <c r="K11" s="11"/>
    </row>
    <row r="12" spans="10:11" ht="10.5" customHeight="1">
      <c r="J12" s="11"/>
      <c r="K12" s="11"/>
    </row>
    <row r="13" spans="10:11" ht="10.5" customHeight="1">
      <c r="J13" s="11"/>
      <c r="K13" s="11"/>
    </row>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spans="2:8" ht="11.25" customHeight="1">
      <c r="B24" s="275"/>
      <c r="C24" s="8"/>
      <c r="D24" s="8"/>
      <c r="E24" s="8"/>
      <c r="F24" s="8"/>
      <c r="G24" s="276"/>
      <c r="H24" s="276"/>
    </row>
    <row r="25" spans="2:15" s="88" customFormat="1" ht="14.25" customHeight="1">
      <c r="B25" s="277" t="s">
        <v>279</v>
      </c>
      <c r="C25" s="278"/>
      <c r="J25" s="11"/>
      <c r="K25" s="11"/>
      <c r="L25" s="90"/>
      <c r="M25" s="90"/>
      <c r="N25" s="90"/>
      <c r="O25" s="90"/>
    </row>
    <row r="26" spans="2:8" ht="10.5" customHeight="1">
      <c r="B26" s="275"/>
      <c r="C26" s="8"/>
      <c r="D26" s="8"/>
      <c r="E26" s="8"/>
      <c r="F26" s="8"/>
      <c r="G26" s="276"/>
      <c r="H26" s="276"/>
    </row>
    <row r="27" spans="2:8" ht="10.5" customHeight="1">
      <c r="B27" s="275"/>
      <c r="C27" s="8"/>
      <c r="D27" s="8"/>
      <c r="E27" s="8"/>
      <c r="F27" s="8"/>
      <c r="G27" s="276"/>
      <c r="H27" s="276"/>
    </row>
    <row r="28" spans="10:11" ht="10.5" customHeight="1">
      <c r="J28" s="11"/>
      <c r="K28" s="11"/>
    </row>
    <row r="29" spans="10:11" ht="10.5" customHeight="1">
      <c r="J29" s="11"/>
      <c r="K29" s="11"/>
    </row>
    <row r="30" ht="10.5" customHeight="1"/>
    <row r="31" spans="2:8" ht="10.5" customHeight="1">
      <c r="B31" s="103" t="s">
        <v>288</v>
      </c>
      <c r="C31" s="105"/>
      <c r="D31" s="105"/>
      <c r="E31" s="105"/>
      <c r="F31" s="105"/>
      <c r="G31" s="105"/>
      <c r="H31" s="105"/>
    </row>
    <row r="32" spans="2:8" ht="10.5" customHeight="1">
      <c r="B32" s="106"/>
      <c r="C32" s="105"/>
      <c r="D32" s="105"/>
      <c r="E32" s="105"/>
      <c r="F32" s="105"/>
      <c r="G32" s="105"/>
      <c r="H32" s="105"/>
    </row>
    <row r="33" spans="2:8" ht="10.5" customHeight="1">
      <c r="B33" s="107" t="s">
        <v>303</v>
      </c>
      <c r="C33" s="105"/>
      <c r="D33" s="105"/>
      <c r="E33" s="105"/>
      <c r="F33" s="105"/>
      <c r="G33" s="105"/>
      <c r="H33" s="105"/>
    </row>
    <row r="34" spans="2:9" ht="10.5" customHeight="1">
      <c r="B34" s="167" t="s">
        <v>305</v>
      </c>
      <c r="C34" s="104"/>
      <c r="D34" s="104"/>
      <c r="E34" s="105"/>
      <c r="F34" s="105"/>
      <c r="G34" s="401">
        <v>0</v>
      </c>
      <c r="H34" s="401"/>
      <c r="I34" s="168">
        <f>IF(G34&lt;0,"  Please enter a positive value","")</f>
      </c>
    </row>
    <row r="35" spans="2:9" ht="22.5" customHeight="1">
      <c r="B35" s="109" t="s">
        <v>306</v>
      </c>
      <c r="C35" s="110"/>
      <c r="D35" s="110"/>
      <c r="E35" s="111"/>
      <c r="F35" s="111"/>
      <c r="G35" s="281"/>
      <c r="H35" s="305">
        <f>I35/100</f>
        <v>0.25</v>
      </c>
      <c r="I35" s="280">
        <v>25</v>
      </c>
    </row>
    <row r="36" spans="2:8" ht="10.5" customHeight="1">
      <c r="B36" s="167"/>
      <c r="C36" s="104"/>
      <c r="D36" s="104"/>
      <c r="E36" s="105"/>
      <c r="F36" s="105"/>
      <c r="G36" s="169"/>
      <c r="H36" s="169"/>
    </row>
    <row r="37" spans="2:8" ht="10.5" customHeight="1">
      <c r="B37" s="107" t="s">
        <v>241</v>
      </c>
      <c r="C37" s="105"/>
      <c r="D37" s="105"/>
      <c r="E37" s="105"/>
      <c r="F37" s="105"/>
      <c r="G37" s="279"/>
      <c r="H37" s="279"/>
    </row>
    <row r="38" spans="2:9" ht="10.5" customHeight="1">
      <c r="B38" s="167" t="s">
        <v>281</v>
      </c>
      <c r="C38" s="104"/>
      <c r="D38" s="104"/>
      <c r="E38" s="105"/>
      <c r="F38" s="105"/>
      <c r="G38" s="401">
        <v>0</v>
      </c>
      <c r="H38" s="401"/>
      <c r="I38" s="168">
        <f>IF(G38&lt;0,"  Please enter a positive value","")</f>
      </c>
    </row>
    <row r="39" spans="2:9" ht="22.5" customHeight="1">
      <c r="B39" s="109" t="s">
        <v>280</v>
      </c>
      <c r="C39" s="110"/>
      <c r="D39" s="110"/>
      <c r="E39" s="111"/>
      <c r="F39" s="111"/>
      <c r="G39" s="281"/>
      <c r="H39" s="305">
        <f>I39/100</f>
        <v>0.25</v>
      </c>
      <c r="I39" s="280">
        <v>25</v>
      </c>
    </row>
    <row r="40" spans="2:8" ht="10.5" customHeight="1">
      <c r="B40" s="167"/>
      <c r="C40" s="104"/>
      <c r="D40" s="104"/>
      <c r="E40" s="105"/>
      <c r="F40" s="105"/>
      <c r="G40" s="169"/>
      <c r="H40" s="169"/>
    </row>
    <row r="41" spans="2:8" ht="10.5" customHeight="1">
      <c r="B41" s="107" t="s">
        <v>239</v>
      </c>
      <c r="C41" s="105"/>
      <c r="D41" s="105"/>
      <c r="E41" s="105"/>
      <c r="F41" s="105"/>
      <c r="G41" s="279"/>
      <c r="H41" s="279"/>
    </row>
    <row r="42" spans="2:9" ht="10.5" customHeight="1">
      <c r="B42" s="167" t="s">
        <v>282</v>
      </c>
      <c r="C42" s="104"/>
      <c r="D42" s="104"/>
      <c r="E42" s="105"/>
      <c r="F42" s="105"/>
      <c r="G42" s="398">
        <v>0</v>
      </c>
      <c r="H42" s="399"/>
      <c r="I42" s="168">
        <f>IF(G42&lt;0,"  Please enter a positive value","")</f>
      </c>
    </row>
    <row r="43" spans="2:9" ht="10.5" customHeight="1">
      <c r="B43" s="167" t="s">
        <v>283</v>
      </c>
      <c r="C43" s="104"/>
      <c r="D43" s="104"/>
      <c r="E43" s="105"/>
      <c r="F43" s="105"/>
      <c r="G43" s="397">
        <v>0</v>
      </c>
      <c r="H43" s="397"/>
      <c r="I43" s="168">
        <f>IF(G43&lt;0,"  Please enter a positive value","")</f>
      </c>
    </row>
    <row r="44" spans="2:8" ht="10.5" customHeight="1">
      <c r="B44" s="107"/>
      <c r="C44" s="105"/>
      <c r="D44" s="105"/>
      <c r="E44" s="105"/>
      <c r="F44" s="105"/>
      <c r="G44" s="279"/>
      <c r="H44" s="279"/>
    </row>
    <row r="45" spans="2:8" ht="10.5" customHeight="1">
      <c r="B45" s="107" t="s">
        <v>238</v>
      </c>
      <c r="C45" s="105"/>
      <c r="D45" s="105"/>
      <c r="E45" s="105"/>
      <c r="F45" s="105"/>
      <c r="G45" s="279"/>
      <c r="H45" s="279"/>
    </row>
    <row r="46" spans="2:9" ht="10.5" customHeight="1">
      <c r="B46" s="167" t="s">
        <v>284</v>
      </c>
      <c r="C46" s="104"/>
      <c r="D46" s="104"/>
      <c r="E46" s="105"/>
      <c r="F46" s="105"/>
      <c r="G46" s="400">
        <v>0</v>
      </c>
      <c r="H46" s="400"/>
      <c r="I46" s="168">
        <f>IF(G46&lt;0,"  Please enter a positive value","")</f>
      </c>
    </row>
    <row r="47" spans="2:9" ht="10.5" customHeight="1">
      <c r="B47" s="167" t="s">
        <v>262</v>
      </c>
      <c r="C47" s="104"/>
      <c r="D47" s="104"/>
      <c r="E47" s="105"/>
      <c r="F47" s="105"/>
      <c r="G47" s="398">
        <f>G42</f>
        <v>0</v>
      </c>
      <c r="H47" s="399"/>
      <c r="I47" s="168">
        <f>IF(G47&lt;0,"  Please enter a positive value","")</f>
      </c>
    </row>
    <row r="48" spans="2:9" ht="10.5" customHeight="1">
      <c r="B48" s="105" t="s">
        <v>302</v>
      </c>
      <c r="C48" s="170"/>
      <c r="D48" s="170"/>
      <c r="E48" s="170"/>
      <c r="F48" s="170"/>
      <c r="G48" s="395">
        <v>0</v>
      </c>
      <c r="H48" s="396"/>
      <c r="I48" s="168">
        <f>IF(OR(G48*12&gt;2080,G48&lt;0),"  Please enter monthly data for one employee","")</f>
      </c>
    </row>
    <row r="49" spans="2:8" ht="10.5" customHeight="1">
      <c r="B49" s="167"/>
      <c r="C49" s="104"/>
      <c r="D49" s="104"/>
      <c r="E49" s="105"/>
      <c r="F49" s="105"/>
      <c r="G49" s="173"/>
      <c r="H49" s="173"/>
    </row>
    <row r="50" spans="2:8" ht="10.5" customHeight="1">
      <c r="B50" s="107" t="s">
        <v>240</v>
      </c>
      <c r="C50" s="105"/>
      <c r="D50" s="105"/>
      <c r="E50" s="105"/>
      <c r="F50" s="105"/>
      <c r="G50" s="279"/>
      <c r="H50" s="279"/>
    </row>
    <row r="51" spans="2:9" ht="10.5" customHeight="1">
      <c r="B51" s="167" t="s">
        <v>285</v>
      </c>
      <c r="C51" s="104"/>
      <c r="D51" s="104"/>
      <c r="E51" s="105"/>
      <c r="F51" s="105"/>
      <c r="G51" s="400">
        <v>0</v>
      </c>
      <c r="H51" s="400"/>
      <c r="I51" s="168">
        <f>IF(G51&lt;0,"  Please enter a positive value","")</f>
      </c>
    </row>
    <row r="52" spans="2:9" ht="10.5" customHeight="1">
      <c r="B52" s="167" t="s">
        <v>286</v>
      </c>
      <c r="C52" s="104"/>
      <c r="D52" s="104"/>
      <c r="E52" s="105"/>
      <c r="F52" s="105"/>
      <c r="G52" s="398">
        <f>G47</f>
        <v>0</v>
      </c>
      <c r="H52" s="399"/>
      <c r="I52" s="168">
        <f>IF(G52&lt;0,"  Please enter a positive value","")</f>
      </c>
    </row>
    <row r="53" spans="2:9" ht="10.5" customHeight="1">
      <c r="B53" s="105" t="s">
        <v>287</v>
      </c>
      <c r="C53" s="170"/>
      <c r="D53" s="170"/>
      <c r="E53" s="170"/>
      <c r="F53" s="170"/>
      <c r="G53" s="395">
        <v>0</v>
      </c>
      <c r="H53" s="396"/>
      <c r="I53" s="168">
        <f>IF(OR(G53*12&gt;2080,G53&lt;0),"  Please enter monthly data for one employee","")</f>
      </c>
    </row>
    <row r="54" spans="2:9" ht="10.5" customHeight="1">
      <c r="B54" s="170"/>
      <c r="C54" s="170"/>
      <c r="D54" s="170"/>
      <c r="E54" s="170"/>
      <c r="F54" s="171"/>
      <c r="G54" s="172"/>
      <c r="H54" s="172"/>
      <c r="I54" s="168">
        <f>IF(OR(G53*12&gt;2080,G53&lt;0),"  (productive hours should be between 0 and 173)","")</f>
      </c>
    </row>
    <row r="55" ht="10.5" customHeight="1"/>
    <row r="56" spans="2:8" ht="11.25" customHeight="1">
      <c r="B56" s="275"/>
      <c r="C56" s="8"/>
      <c r="D56" s="8"/>
      <c r="E56" s="8"/>
      <c r="F56" s="8"/>
      <c r="G56" s="282"/>
      <c r="H56" s="282"/>
    </row>
    <row r="57" spans="2:8" ht="11.25" customHeight="1">
      <c r="B57" s="283" t="s">
        <v>289</v>
      </c>
      <c r="C57" s="8"/>
      <c r="D57" s="8"/>
      <c r="E57" s="8"/>
      <c r="F57" s="8"/>
      <c r="G57" s="282"/>
      <c r="H57" s="282"/>
    </row>
    <row r="58" spans="2:8" ht="11.25" customHeight="1">
      <c r="B58" s="275"/>
      <c r="C58" s="8"/>
      <c r="D58" s="8"/>
      <c r="E58" s="8"/>
      <c r="F58" s="8"/>
      <c r="G58" s="282"/>
      <c r="H58" s="282"/>
    </row>
    <row r="59" ht="10.5" customHeight="1"/>
    <row r="60" ht="10.5" customHeight="1"/>
    <row r="61" ht="10.5" customHeight="1"/>
    <row r="62" ht="10.5" customHeight="1"/>
    <row r="63" ht="10.5" customHeight="1"/>
    <row r="64" spans="2:8" ht="10.5" customHeight="1" thickBot="1">
      <c r="B64" s="127"/>
      <c r="C64" s="128"/>
      <c r="D64" s="128"/>
      <c r="E64" s="128"/>
      <c r="F64" s="128"/>
      <c r="G64" s="128"/>
      <c r="H64" s="128"/>
    </row>
    <row r="65" spans="2:8" ht="12" customHeight="1" thickBot="1">
      <c r="B65" s="129" t="s">
        <v>102</v>
      </c>
      <c r="C65" s="130"/>
      <c r="D65" s="131" t="s">
        <v>18</v>
      </c>
      <c r="E65" s="131" t="s">
        <v>19</v>
      </c>
      <c r="F65" s="131" t="s">
        <v>20</v>
      </c>
      <c r="G65" s="131" t="s">
        <v>21</v>
      </c>
      <c r="H65" s="132" t="s">
        <v>66</v>
      </c>
    </row>
    <row r="66" spans="3:8" ht="10.5" customHeight="1">
      <c r="C66" s="140" t="s">
        <v>304</v>
      </c>
      <c r="D66" s="136">
        <v>0</v>
      </c>
      <c r="E66" s="174">
        <f>G34*H35</f>
        <v>0</v>
      </c>
      <c r="F66" s="174">
        <f aca="true" t="shared" si="0" ref="F66:G73">E66</f>
        <v>0</v>
      </c>
      <c r="G66" s="174">
        <f t="shared" si="0"/>
        <v>0</v>
      </c>
      <c r="H66" s="380">
        <f aca="true" t="shared" si="1" ref="H66:H73">SUM(D66:G66)</f>
        <v>0</v>
      </c>
    </row>
    <row r="67" spans="3:8" ht="10.5" customHeight="1">
      <c r="C67" s="140" t="s">
        <v>242</v>
      </c>
      <c r="D67" s="136">
        <v>0</v>
      </c>
      <c r="E67" s="174">
        <f>G38*H39</f>
        <v>0</v>
      </c>
      <c r="F67" s="174">
        <f t="shared" si="0"/>
        <v>0</v>
      </c>
      <c r="G67" s="174">
        <f t="shared" si="0"/>
        <v>0</v>
      </c>
      <c r="H67" s="380">
        <f t="shared" si="1"/>
        <v>0</v>
      </c>
    </row>
    <row r="68" spans="3:8" ht="10.5" customHeight="1">
      <c r="C68" s="140" t="s">
        <v>294</v>
      </c>
      <c r="D68" s="136">
        <v>0</v>
      </c>
      <c r="E68" s="174">
        <f>G42*G43</f>
        <v>0</v>
      </c>
      <c r="F68" s="174">
        <f t="shared" si="0"/>
        <v>0</v>
      </c>
      <c r="G68" s="174">
        <f t="shared" si="0"/>
        <v>0</v>
      </c>
      <c r="H68" s="380">
        <f t="shared" si="1"/>
        <v>0</v>
      </c>
    </row>
    <row r="69" spans="3:8" ht="10.5" customHeight="1">
      <c r="C69" s="140" t="s">
        <v>243</v>
      </c>
      <c r="D69" s="136">
        <v>0</v>
      </c>
      <c r="E69" s="136">
        <f>D69</f>
        <v>0</v>
      </c>
      <c r="F69" s="136">
        <f t="shared" si="0"/>
        <v>0</v>
      </c>
      <c r="G69" s="136">
        <f t="shared" si="0"/>
        <v>0</v>
      </c>
      <c r="H69" s="175">
        <f t="shared" si="1"/>
        <v>0</v>
      </c>
    </row>
    <row r="70" spans="3:8" ht="10.5" customHeight="1">
      <c r="C70" s="140" t="s">
        <v>244</v>
      </c>
      <c r="D70" s="136">
        <v>0</v>
      </c>
      <c r="E70" s="136">
        <f>D70</f>
        <v>0</v>
      </c>
      <c r="F70" s="136">
        <f t="shared" si="0"/>
        <v>0</v>
      </c>
      <c r="G70" s="136">
        <f t="shared" si="0"/>
        <v>0</v>
      </c>
      <c r="H70" s="175">
        <f t="shared" si="1"/>
        <v>0</v>
      </c>
    </row>
    <row r="71" spans="3:8" ht="10.5" customHeight="1">
      <c r="C71" s="140" t="s">
        <v>245</v>
      </c>
      <c r="D71" s="136">
        <v>0</v>
      </c>
      <c r="E71" s="136">
        <f>D71</f>
        <v>0</v>
      </c>
      <c r="F71" s="136">
        <f t="shared" si="0"/>
        <v>0</v>
      </c>
      <c r="G71" s="136">
        <f t="shared" si="0"/>
        <v>0</v>
      </c>
      <c r="H71" s="175">
        <f t="shared" si="1"/>
        <v>0</v>
      </c>
    </row>
    <row r="72" spans="3:8" ht="10.5" customHeight="1">
      <c r="C72" s="140" t="s">
        <v>27</v>
      </c>
      <c r="D72" s="136">
        <v>0</v>
      </c>
      <c r="E72" s="136">
        <f>D72</f>
        <v>0</v>
      </c>
      <c r="F72" s="136">
        <f t="shared" si="0"/>
        <v>0</v>
      </c>
      <c r="G72" s="136">
        <f t="shared" si="0"/>
        <v>0</v>
      </c>
      <c r="H72" s="175">
        <f t="shared" si="1"/>
        <v>0</v>
      </c>
    </row>
    <row r="73" spans="2:8" ht="10.5" customHeight="1">
      <c r="B73" s="176"/>
      <c r="C73" s="142" t="s">
        <v>27</v>
      </c>
      <c r="D73" s="144">
        <v>0</v>
      </c>
      <c r="E73" s="144">
        <f>D73</f>
        <v>0</v>
      </c>
      <c r="F73" s="144">
        <f t="shared" si="0"/>
        <v>0</v>
      </c>
      <c r="G73" s="144">
        <f t="shared" si="0"/>
        <v>0</v>
      </c>
      <c r="H73" s="178">
        <f t="shared" si="1"/>
        <v>0</v>
      </c>
    </row>
    <row r="74" spans="2:8" ht="10.5" customHeight="1">
      <c r="B74" s="39" t="s">
        <v>147</v>
      </c>
      <c r="C74" s="8"/>
      <c r="D74" s="49">
        <f>SUM(D66:D73)</f>
        <v>0</v>
      </c>
      <c r="E74" s="49">
        <f>SUM(E66:E73)</f>
        <v>0</v>
      </c>
      <c r="F74" s="49">
        <f>SUM(F66:F73)</f>
        <v>0</v>
      </c>
      <c r="G74" s="49">
        <f>SUM(G66:G73)</f>
        <v>0</v>
      </c>
      <c r="H74" s="49">
        <f>SUM(D74:G74)</f>
        <v>0</v>
      </c>
    </row>
    <row r="75" spans="2:8" ht="10.5" customHeight="1">
      <c r="B75" s="127"/>
      <c r="C75" s="128"/>
      <c r="D75" s="163"/>
      <c r="E75" s="163"/>
      <c r="F75" s="175"/>
      <c r="G75" s="175"/>
      <c r="H75" s="163"/>
    </row>
    <row r="76" spans="2:8" ht="10.5" customHeight="1">
      <c r="B76" s="127"/>
      <c r="C76" s="128"/>
      <c r="D76" s="163"/>
      <c r="E76" s="163"/>
      <c r="F76" s="175"/>
      <c r="G76" s="175"/>
      <c r="H76" s="163"/>
    </row>
    <row r="77" spans="2:8" ht="10.5" customHeight="1">
      <c r="B77" s="127"/>
      <c r="C77" s="128"/>
      <c r="D77" s="163"/>
      <c r="E77" s="163"/>
      <c r="F77" s="175"/>
      <c r="G77" s="175"/>
      <c r="H77" s="163"/>
    </row>
    <row r="78" spans="2:8" ht="10.5" customHeight="1">
      <c r="B78" s="284" t="s">
        <v>290</v>
      </c>
      <c r="C78" s="128"/>
      <c r="D78" s="163"/>
      <c r="E78" s="163"/>
      <c r="F78" s="175"/>
      <c r="G78" s="175"/>
      <c r="H78" s="163"/>
    </row>
    <row r="79" spans="2:8" ht="10.5" customHeight="1">
      <c r="B79" s="127"/>
      <c r="C79" s="128"/>
      <c r="D79" s="163"/>
      <c r="E79" s="163"/>
      <c r="F79" s="175"/>
      <c r="G79" s="175"/>
      <c r="H79" s="163"/>
    </row>
    <row r="80" spans="2:8" ht="10.5" customHeight="1">
      <c r="B80" s="127"/>
      <c r="C80" s="128"/>
      <c r="D80" s="163"/>
      <c r="E80" s="163"/>
      <c r="F80" s="175"/>
      <c r="G80" s="175"/>
      <c r="H80" s="163"/>
    </row>
    <row r="81" spans="2:8" ht="10.5" customHeight="1">
      <c r="B81" s="127"/>
      <c r="C81" s="128"/>
      <c r="D81" s="163"/>
      <c r="E81" s="163"/>
      <c r="F81" s="175"/>
      <c r="G81" s="175"/>
      <c r="H81" s="163"/>
    </row>
    <row r="82" spans="2:8" ht="10.5" customHeight="1">
      <c r="B82" s="127"/>
      <c r="C82" s="128"/>
      <c r="D82" s="163"/>
      <c r="E82" s="163"/>
      <c r="F82" s="175"/>
      <c r="G82" s="175"/>
      <c r="H82" s="163"/>
    </row>
    <row r="83" spans="2:8" ht="10.5" customHeight="1">
      <c r="B83" s="127"/>
      <c r="C83" s="128"/>
      <c r="D83" s="163"/>
      <c r="E83" s="163"/>
      <c r="F83" s="175"/>
      <c r="G83" s="175"/>
      <c r="H83" s="163"/>
    </row>
    <row r="84" spans="2:8" ht="10.5" customHeight="1">
      <c r="B84" s="127"/>
      <c r="C84" s="128"/>
      <c r="D84" s="163"/>
      <c r="E84" s="163"/>
      <c r="F84" s="175"/>
      <c r="G84" s="175"/>
      <c r="H84" s="163"/>
    </row>
    <row r="85" spans="2:8" ht="10.5" customHeight="1" thickBot="1">
      <c r="B85" s="127"/>
      <c r="C85" s="128"/>
      <c r="D85" s="163"/>
      <c r="E85" s="163"/>
      <c r="F85" s="175"/>
      <c r="G85" s="175"/>
      <c r="H85" s="163"/>
    </row>
    <row r="86" spans="2:8" ht="10.5" customHeight="1" thickBot="1">
      <c r="B86" s="129" t="s">
        <v>103</v>
      </c>
      <c r="C86" s="130"/>
      <c r="D86" s="131" t="s">
        <v>18</v>
      </c>
      <c r="E86" s="131" t="s">
        <v>19</v>
      </c>
      <c r="F86" s="131" t="s">
        <v>20</v>
      </c>
      <c r="G86" s="131" t="s">
        <v>21</v>
      </c>
      <c r="H86" s="132" t="s">
        <v>66</v>
      </c>
    </row>
    <row r="87" spans="3:8" ht="10.5" customHeight="1">
      <c r="C87" s="179" t="s">
        <v>177</v>
      </c>
      <c r="D87" s="175"/>
      <c r="E87" s="175"/>
      <c r="F87" s="175"/>
      <c r="G87" s="175"/>
      <c r="H87" s="175"/>
    </row>
    <row r="88" spans="3:8" ht="10.5" customHeight="1">
      <c r="C88" s="139" t="s">
        <v>255</v>
      </c>
      <c r="D88" s="136">
        <v>0</v>
      </c>
      <c r="E88" s="174">
        <f>G46*G47/2080*G48*12</f>
        <v>0</v>
      </c>
      <c r="F88" s="174">
        <f aca="true" t="shared" si="2" ref="F88:G92">E88</f>
        <v>0</v>
      </c>
      <c r="G88" s="174">
        <f t="shared" si="2"/>
        <v>0</v>
      </c>
      <c r="H88" s="380">
        <f>SUM(D88:G88)</f>
        <v>0</v>
      </c>
    </row>
    <row r="89" spans="3:8" ht="10.5" customHeight="1">
      <c r="C89" s="139" t="s">
        <v>246</v>
      </c>
      <c r="D89" s="136">
        <v>0</v>
      </c>
      <c r="E89" s="136">
        <f>D89</f>
        <v>0</v>
      </c>
      <c r="F89" s="136">
        <f t="shared" si="2"/>
        <v>0</v>
      </c>
      <c r="G89" s="136">
        <f t="shared" si="2"/>
        <v>0</v>
      </c>
      <c r="H89" s="175">
        <f>SUM(D89:G89)</f>
        <v>0</v>
      </c>
    </row>
    <row r="90" spans="3:8" ht="10.5" customHeight="1">
      <c r="C90" s="139" t="s">
        <v>247</v>
      </c>
      <c r="D90" s="136">
        <v>0</v>
      </c>
      <c r="E90" s="136">
        <f>D90</f>
        <v>0</v>
      </c>
      <c r="F90" s="136">
        <f t="shared" si="2"/>
        <v>0</v>
      </c>
      <c r="G90" s="136">
        <f t="shared" si="2"/>
        <v>0</v>
      </c>
      <c r="H90" s="175">
        <f>SUM(D90:G90)</f>
        <v>0</v>
      </c>
    </row>
    <row r="91" spans="3:8" ht="10.5" customHeight="1">
      <c r="C91" s="135" t="s">
        <v>178</v>
      </c>
      <c r="D91" s="136">
        <v>0</v>
      </c>
      <c r="E91" s="136">
        <f>D91</f>
        <v>0</v>
      </c>
      <c r="F91" s="136">
        <f t="shared" si="2"/>
        <v>0</v>
      </c>
      <c r="G91" s="136">
        <f t="shared" si="2"/>
        <v>0</v>
      </c>
      <c r="H91" s="175">
        <f>SUM(D91:G91)</f>
        <v>0</v>
      </c>
    </row>
    <row r="92" spans="3:8" ht="10.5" customHeight="1">
      <c r="C92" s="139" t="s">
        <v>252</v>
      </c>
      <c r="D92" s="136">
        <v>0</v>
      </c>
      <c r="E92" s="136">
        <f>D92</f>
        <v>0</v>
      </c>
      <c r="F92" s="136">
        <f t="shared" si="2"/>
        <v>0</v>
      </c>
      <c r="G92" s="136">
        <f t="shared" si="2"/>
        <v>0</v>
      </c>
      <c r="H92" s="175">
        <f>SUM(D92:G92)</f>
        <v>0</v>
      </c>
    </row>
    <row r="93" spans="3:8" ht="10.5" customHeight="1">
      <c r="C93" s="154"/>
      <c r="D93" s="175"/>
      <c r="E93" s="175"/>
      <c r="F93" s="175"/>
      <c r="G93" s="175"/>
      <c r="H93" s="175"/>
    </row>
    <row r="94" spans="3:8" ht="10.5" customHeight="1">
      <c r="C94" s="179" t="s">
        <v>248</v>
      </c>
      <c r="D94" s="175"/>
      <c r="E94" s="175"/>
      <c r="F94" s="175"/>
      <c r="G94" s="175"/>
      <c r="H94" s="175"/>
    </row>
    <row r="95" spans="3:8" ht="10.5" customHeight="1">
      <c r="C95" s="139" t="s">
        <v>249</v>
      </c>
      <c r="D95" s="136">
        <v>0</v>
      </c>
      <c r="E95" s="174">
        <f>G51*G52/2080*G53*12</f>
        <v>0</v>
      </c>
      <c r="F95" s="174">
        <f aca="true" t="shared" si="3" ref="F95:G99">E95</f>
        <v>0</v>
      </c>
      <c r="G95" s="174">
        <f t="shared" si="3"/>
        <v>0</v>
      </c>
      <c r="H95" s="380">
        <f>SUM(D95:G95)</f>
        <v>0</v>
      </c>
    </row>
    <row r="96" spans="3:8" ht="10.5" customHeight="1">
      <c r="C96" s="139" t="s">
        <v>254</v>
      </c>
      <c r="D96" s="136">
        <v>0</v>
      </c>
      <c r="E96" s="136">
        <f>D96</f>
        <v>0</v>
      </c>
      <c r="F96" s="136">
        <f t="shared" si="3"/>
        <v>0</v>
      </c>
      <c r="G96" s="136">
        <f t="shared" si="3"/>
        <v>0</v>
      </c>
      <c r="H96" s="175">
        <f>SUM(D96:G96)</f>
        <v>0</v>
      </c>
    </row>
    <row r="97" spans="3:8" ht="10.5" customHeight="1">
      <c r="C97" s="139" t="s">
        <v>250</v>
      </c>
      <c r="D97" s="136">
        <v>0</v>
      </c>
      <c r="E97" s="136">
        <f>D97</f>
        <v>0</v>
      </c>
      <c r="F97" s="136">
        <f t="shared" si="3"/>
        <v>0</v>
      </c>
      <c r="G97" s="136">
        <f t="shared" si="3"/>
        <v>0</v>
      </c>
      <c r="H97" s="175">
        <f>SUM(D97:G97)</f>
        <v>0</v>
      </c>
    </row>
    <row r="98" spans="3:8" ht="10.5" customHeight="1">
      <c r="C98" s="139" t="s">
        <v>251</v>
      </c>
      <c r="D98" s="136">
        <v>0</v>
      </c>
      <c r="E98" s="136">
        <f>D98</f>
        <v>0</v>
      </c>
      <c r="F98" s="136">
        <f t="shared" si="3"/>
        <v>0</v>
      </c>
      <c r="G98" s="136">
        <f t="shared" si="3"/>
        <v>0</v>
      </c>
      <c r="H98" s="175">
        <f>SUM(D98:G98)</f>
        <v>0</v>
      </c>
    </row>
    <row r="99" spans="3:8" ht="10.5" customHeight="1">
      <c r="C99" s="139" t="s">
        <v>252</v>
      </c>
      <c r="D99" s="136">
        <v>0</v>
      </c>
      <c r="E99" s="136">
        <f>D99</f>
        <v>0</v>
      </c>
      <c r="F99" s="136">
        <f t="shared" si="3"/>
        <v>0</v>
      </c>
      <c r="G99" s="136">
        <f t="shared" si="3"/>
        <v>0</v>
      </c>
      <c r="H99" s="175">
        <f>SUM(D99:G99)</f>
        <v>0</v>
      </c>
    </row>
    <row r="100" spans="3:8" ht="10.5" customHeight="1">
      <c r="C100" s="154"/>
      <c r="D100" s="175"/>
      <c r="E100" s="175"/>
      <c r="F100" s="175"/>
      <c r="G100" s="175"/>
      <c r="H100" s="175"/>
    </row>
    <row r="101" spans="2:9" ht="10.5" customHeight="1">
      <c r="B101" s="99"/>
      <c r="C101" s="39" t="s">
        <v>179</v>
      </c>
      <c r="D101" s="137"/>
      <c r="E101" s="137"/>
      <c r="F101" s="137"/>
      <c r="G101" s="137"/>
      <c r="H101" s="137"/>
      <c r="I101" s="12"/>
    </row>
    <row r="102" spans="2:9" ht="10.5" customHeight="1">
      <c r="B102" s="99"/>
      <c r="C102" s="180" t="s">
        <v>214</v>
      </c>
      <c r="D102" s="181">
        <v>0</v>
      </c>
      <c r="E102" s="181">
        <f aca="true" t="shared" si="4" ref="E102:G108">D102</f>
        <v>0</v>
      </c>
      <c r="F102" s="181">
        <f t="shared" si="4"/>
        <v>0</v>
      </c>
      <c r="G102" s="181">
        <f t="shared" si="4"/>
        <v>0</v>
      </c>
      <c r="H102" s="137">
        <f aca="true" t="shared" si="5" ref="H102:H108">SUM(D102:G102)</f>
        <v>0</v>
      </c>
      <c r="I102" s="12"/>
    </row>
    <row r="103" spans="2:9" ht="10.5" customHeight="1">
      <c r="B103" s="99"/>
      <c r="C103" s="135" t="s">
        <v>180</v>
      </c>
      <c r="D103" s="181">
        <v>0</v>
      </c>
      <c r="E103" s="181">
        <f t="shared" si="4"/>
        <v>0</v>
      </c>
      <c r="F103" s="181">
        <f t="shared" si="4"/>
        <v>0</v>
      </c>
      <c r="G103" s="181">
        <f t="shared" si="4"/>
        <v>0</v>
      </c>
      <c r="H103" s="137">
        <f t="shared" si="5"/>
        <v>0</v>
      </c>
      <c r="I103" s="12"/>
    </row>
    <row r="104" spans="2:9" ht="10.5" customHeight="1">
      <c r="B104" s="99"/>
      <c r="C104" s="180" t="s">
        <v>215</v>
      </c>
      <c r="D104" s="181">
        <v>0</v>
      </c>
      <c r="E104" s="181">
        <f t="shared" si="4"/>
        <v>0</v>
      </c>
      <c r="F104" s="181">
        <f t="shared" si="4"/>
        <v>0</v>
      </c>
      <c r="G104" s="181">
        <f t="shared" si="4"/>
        <v>0</v>
      </c>
      <c r="H104" s="137">
        <f t="shared" si="5"/>
        <v>0</v>
      </c>
      <c r="I104" s="12"/>
    </row>
    <row r="105" spans="2:9" ht="10.5" customHeight="1">
      <c r="B105" s="99"/>
      <c r="C105" s="180" t="s">
        <v>216</v>
      </c>
      <c r="D105" s="181">
        <v>0</v>
      </c>
      <c r="E105" s="181">
        <f t="shared" si="4"/>
        <v>0</v>
      </c>
      <c r="F105" s="181">
        <f t="shared" si="4"/>
        <v>0</v>
      </c>
      <c r="G105" s="181">
        <f t="shared" si="4"/>
        <v>0</v>
      </c>
      <c r="H105" s="137">
        <f t="shared" si="5"/>
        <v>0</v>
      </c>
      <c r="I105" s="12"/>
    </row>
    <row r="106" spans="2:9" ht="10.5" customHeight="1">
      <c r="B106" s="99"/>
      <c r="C106" s="180" t="s">
        <v>217</v>
      </c>
      <c r="D106" s="181">
        <v>0</v>
      </c>
      <c r="E106" s="181">
        <f t="shared" si="4"/>
        <v>0</v>
      </c>
      <c r="F106" s="181">
        <f t="shared" si="4"/>
        <v>0</v>
      </c>
      <c r="G106" s="181">
        <f t="shared" si="4"/>
        <v>0</v>
      </c>
      <c r="H106" s="137">
        <f t="shared" si="5"/>
        <v>0</v>
      </c>
      <c r="I106" s="12"/>
    </row>
    <row r="107" spans="2:9" ht="10.5" customHeight="1">
      <c r="B107" s="99"/>
      <c r="C107" s="135" t="s">
        <v>218</v>
      </c>
      <c r="D107" s="181">
        <v>0</v>
      </c>
      <c r="E107" s="181">
        <f t="shared" si="4"/>
        <v>0</v>
      </c>
      <c r="F107" s="181">
        <f t="shared" si="4"/>
        <v>0</v>
      </c>
      <c r="G107" s="181">
        <f t="shared" si="4"/>
        <v>0</v>
      </c>
      <c r="H107" s="137">
        <f t="shared" si="5"/>
        <v>0</v>
      </c>
      <c r="I107" s="12"/>
    </row>
    <row r="108" spans="2:9" ht="10.5" customHeight="1">
      <c r="B108" s="99"/>
      <c r="C108" s="180" t="s">
        <v>219</v>
      </c>
      <c r="D108" s="181">
        <v>0</v>
      </c>
      <c r="E108" s="181">
        <f t="shared" si="4"/>
        <v>0</v>
      </c>
      <c r="F108" s="181">
        <f t="shared" si="4"/>
        <v>0</v>
      </c>
      <c r="G108" s="181">
        <f t="shared" si="4"/>
        <v>0</v>
      </c>
      <c r="H108" s="137">
        <f t="shared" si="5"/>
        <v>0</v>
      </c>
      <c r="I108" s="12"/>
    </row>
    <row r="109" spans="2:9" ht="10.5" customHeight="1">
      <c r="B109" s="99"/>
      <c r="C109" s="12"/>
      <c r="D109" s="137"/>
      <c r="E109" s="137"/>
      <c r="F109" s="137"/>
      <c r="G109" s="137"/>
      <c r="H109" s="137"/>
      <c r="I109" s="12"/>
    </row>
    <row r="110" spans="2:9" ht="10.5" customHeight="1">
      <c r="B110" s="99"/>
      <c r="C110" s="39" t="s">
        <v>181</v>
      </c>
      <c r="D110" s="137"/>
      <c r="E110" s="137"/>
      <c r="F110" s="137"/>
      <c r="G110" s="137"/>
      <c r="H110" s="137"/>
      <c r="I110" s="12"/>
    </row>
    <row r="111" spans="2:9" ht="10.5" customHeight="1">
      <c r="B111" s="99"/>
      <c r="C111" s="180" t="s">
        <v>216</v>
      </c>
      <c r="D111" s="181">
        <v>0</v>
      </c>
      <c r="E111" s="181">
        <f aca="true" t="shared" si="6" ref="E111:G116">D111</f>
        <v>0</v>
      </c>
      <c r="F111" s="181">
        <f t="shared" si="6"/>
        <v>0</v>
      </c>
      <c r="G111" s="181">
        <f t="shared" si="6"/>
        <v>0</v>
      </c>
      <c r="H111" s="137">
        <f aca="true" t="shared" si="7" ref="H111:H116">SUM(D111:G111)</f>
        <v>0</v>
      </c>
      <c r="I111" s="12"/>
    </row>
    <row r="112" spans="2:9" ht="10.5" customHeight="1">
      <c r="B112" s="99"/>
      <c r="C112" s="180" t="s">
        <v>220</v>
      </c>
      <c r="D112" s="181">
        <v>0</v>
      </c>
      <c r="E112" s="181">
        <f t="shared" si="6"/>
        <v>0</v>
      </c>
      <c r="F112" s="181">
        <f t="shared" si="6"/>
        <v>0</v>
      </c>
      <c r="G112" s="181">
        <f t="shared" si="6"/>
        <v>0</v>
      </c>
      <c r="H112" s="137">
        <f t="shared" si="7"/>
        <v>0</v>
      </c>
      <c r="I112" s="12"/>
    </row>
    <row r="113" spans="2:9" ht="10.5" customHeight="1">
      <c r="B113" s="99"/>
      <c r="C113" s="180" t="s">
        <v>221</v>
      </c>
      <c r="D113" s="181">
        <v>0</v>
      </c>
      <c r="E113" s="181">
        <f t="shared" si="6"/>
        <v>0</v>
      </c>
      <c r="F113" s="181">
        <f t="shared" si="6"/>
        <v>0</v>
      </c>
      <c r="G113" s="181">
        <f t="shared" si="6"/>
        <v>0</v>
      </c>
      <c r="H113" s="137">
        <f t="shared" si="7"/>
        <v>0</v>
      </c>
      <c r="I113" s="12"/>
    </row>
    <row r="114" spans="2:9" ht="10.5" customHeight="1">
      <c r="B114" s="99"/>
      <c r="C114" s="180" t="s">
        <v>223</v>
      </c>
      <c r="D114" s="181">
        <v>0</v>
      </c>
      <c r="E114" s="181">
        <f t="shared" si="6"/>
        <v>0</v>
      </c>
      <c r="F114" s="181">
        <f t="shared" si="6"/>
        <v>0</v>
      </c>
      <c r="G114" s="181">
        <f t="shared" si="6"/>
        <v>0</v>
      </c>
      <c r="H114" s="137">
        <f t="shared" si="7"/>
        <v>0</v>
      </c>
      <c r="I114" s="12"/>
    </row>
    <row r="115" spans="2:9" ht="10.5" customHeight="1">
      <c r="B115" s="99"/>
      <c r="C115" s="180" t="s">
        <v>224</v>
      </c>
      <c r="D115" s="181">
        <v>0</v>
      </c>
      <c r="E115" s="181">
        <f t="shared" si="6"/>
        <v>0</v>
      </c>
      <c r="F115" s="181">
        <f t="shared" si="6"/>
        <v>0</v>
      </c>
      <c r="G115" s="181">
        <f t="shared" si="6"/>
        <v>0</v>
      </c>
      <c r="H115" s="137">
        <f t="shared" si="7"/>
        <v>0</v>
      </c>
      <c r="I115" s="12"/>
    </row>
    <row r="116" spans="2:9" ht="10.5" customHeight="1">
      <c r="B116" s="99"/>
      <c r="C116" s="180" t="s">
        <v>225</v>
      </c>
      <c r="D116" s="181">
        <v>0</v>
      </c>
      <c r="E116" s="181">
        <f t="shared" si="6"/>
        <v>0</v>
      </c>
      <c r="F116" s="181">
        <f t="shared" si="6"/>
        <v>0</v>
      </c>
      <c r="G116" s="181">
        <f t="shared" si="6"/>
        <v>0</v>
      </c>
      <c r="H116" s="137">
        <f t="shared" si="7"/>
        <v>0</v>
      </c>
      <c r="I116" s="12"/>
    </row>
    <row r="117" spans="2:9" ht="10.5" customHeight="1">
      <c r="B117" s="99"/>
      <c r="C117" s="12"/>
      <c r="D117" s="137"/>
      <c r="E117" s="137"/>
      <c r="F117" s="137"/>
      <c r="G117" s="137"/>
      <c r="H117" s="137"/>
      <c r="I117" s="12"/>
    </row>
    <row r="118" spans="2:9" ht="10.5" customHeight="1">
      <c r="B118" s="99"/>
      <c r="C118" s="39" t="s">
        <v>182</v>
      </c>
      <c r="D118" s="137"/>
      <c r="E118" s="137"/>
      <c r="F118" s="137"/>
      <c r="G118" s="137"/>
      <c r="H118" s="137"/>
      <c r="I118" s="12"/>
    </row>
    <row r="119" spans="2:9" ht="10.5" customHeight="1">
      <c r="B119" s="99"/>
      <c r="C119" s="180" t="s">
        <v>226</v>
      </c>
      <c r="D119" s="181">
        <v>0</v>
      </c>
      <c r="E119" s="181">
        <f aca="true" t="shared" si="8" ref="E119:G122">D119</f>
        <v>0</v>
      </c>
      <c r="F119" s="181">
        <f t="shared" si="8"/>
        <v>0</v>
      </c>
      <c r="G119" s="181">
        <f t="shared" si="8"/>
        <v>0</v>
      </c>
      <c r="H119" s="137">
        <f aca="true" t="shared" si="9" ref="H119:H125">SUM(D119:G119)</f>
        <v>0</v>
      </c>
      <c r="I119" s="12"/>
    </row>
    <row r="120" spans="2:9" ht="10.5" customHeight="1">
      <c r="B120" s="99"/>
      <c r="C120" s="180" t="s">
        <v>222</v>
      </c>
      <c r="D120" s="181">
        <v>0</v>
      </c>
      <c r="E120" s="181">
        <f t="shared" si="8"/>
        <v>0</v>
      </c>
      <c r="F120" s="181">
        <f t="shared" si="8"/>
        <v>0</v>
      </c>
      <c r="G120" s="181">
        <f t="shared" si="8"/>
        <v>0</v>
      </c>
      <c r="H120" s="137">
        <f t="shared" si="9"/>
        <v>0</v>
      </c>
      <c r="I120" s="12"/>
    </row>
    <row r="121" spans="2:9" ht="10.5" customHeight="1">
      <c r="B121" s="99"/>
      <c r="C121" s="180" t="s">
        <v>216</v>
      </c>
      <c r="D121" s="181">
        <v>0</v>
      </c>
      <c r="E121" s="181">
        <f t="shared" si="8"/>
        <v>0</v>
      </c>
      <c r="F121" s="181">
        <f t="shared" si="8"/>
        <v>0</v>
      </c>
      <c r="G121" s="181">
        <f t="shared" si="8"/>
        <v>0</v>
      </c>
      <c r="H121" s="137">
        <f t="shared" si="9"/>
        <v>0</v>
      </c>
      <c r="I121" s="12"/>
    </row>
    <row r="122" spans="2:9" ht="10.5" customHeight="1">
      <c r="B122" s="99"/>
      <c r="C122" s="180" t="s">
        <v>227</v>
      </c>
      <c r="D122" s="181">
        <v>0</v>
      </c>
      <c r="E122" s="181">
        <f t="shared" si="8"/>
        <v>0</v>
      </c>
      <c r="F122" s="181">
        <f t="shared" si="8"/>
        <v>0</v>
      </c>
      <c r="G122" s="181">
        <f t="shared" si="8"/>
        <v>0</v>
      </c>
      <c r="H122" s="137">
        <f t="shared" si="9"/>
        <v>0</v>
      </c>
      <c r="I122" s="12"/>
    </row>
    <row r="123" spans="2:9" ht="10.5" customHeight="1">
      <c r="B123" s="99"/>
      <c r="C123" s="182" t="s">
        <v>253</v>
      </c>
      <c r="D123" s="181">
        <v>0</v>
      </c>
      <c r="E123" s="181">
        <v>0</v>
      </c>
      <c r="F123" s="181">
        <f aca="true" t="shared" si="10" ref="F123:G125">E123</f>
        <v>0</v>
      </c>
      <c r="G123" s="181">
        <f t="shared" si="10"/>
        <v>0</v>
      </c>
      <c r="H123" s="137">
        <f t="shared" si="9"/>
        <v>0</v>
      </c>
      <c r="I123" s="12"/>
    </row>
    <row r="124" spans="2:9" ht="10.5" customHeight="1">
      <c r="B124" s="99"/>
      <c r="C124" s="180" t="s">
        <v>183</v>
      </c>
      <c r="D124" s="181">
        <v>0</v>
      </c>
      <c r="E124" s="181">
        <f>D124</f>
        <v>0</v>
      </c>
      <c r="F124" s="181">
        <f t="shared" si="10"/>
        <v>0</v>
      </c>
      <c r="G124" s="181">
        <f t="shared" si="10"/>
        <v>0</v>
      </c>
      <c r="H124" s="137">
        <f t="shared" si="9"/>
        <v>0</v>
      </c>
      <c r="I124" s="12"/>
    </row>
    <row r="125" spans="2:9" ht="10.5" customHeight="1">
      <c r="B125" s="99"/>
      <c r="C125" s="182" t="s">
        <v>228</v>
      </c>
      <c r="D125" s="181">
        <v>0</v>
      </c>
      <c r="E125" s="181">
        <f>D125</f>
        <v>0</v>
      </c>
      <c r="F125" s="181">
        <f t="shared" si="10"/>
        <v>0</v>
      </c>
      <c r="G125" s="181">
        <f t="shared" si="10"/>
        <v>0</v>
      </c>
      <c r="H125" s="137">
        <f t="shared" si="9"/>
        <v>0</v>
      </c>
      <c r="I125" s="12"/>
    </row>
    <row r="126" spans="2:9" ht="10.5" customHeight="1">
      <c r="B126" s="99"/>
      <c r="C126" s="12"/>
      <c r="D126" s="137"/>
      <c r="E126" s="137"/>
      <c r="F126" s="137"/>
      <c r="G126" s="137"/>
      <c r="H126" s="137"/>
      <c r="I126" s="12"/>
    </row>
    <row r="127" spans="2:9" ht="10.5" customHeight="1">
      <c r="B127" s="39"/>
      <c r="C127" s="39" t="s">
        <v>184</v>
      </c>
      <c r="D127" s="49"/>
      <c r="E127" s="137"/>
      <c r="F127" s="137"/>
      <c r="G127" s="137"/>
      <c r="H127" s="137"/>
      <c r="I127" s="12"/>
    </row>
    <row r="128" spans="2:9" ht="10.5" customHeight="1">
      <c r="B128" s="99"/>
      <c r="C128" s="180" t="s">
        <v>185</v>
      </c>
      <c r="D128" s="181">
        <v>0</v>
      </c>
      <c r="E128" s="181">
        <f>D128</f>
        <v>0</v>
      </c>
      <c r="F128" s="181">
        <f>E128</f>
        <v>0</v>
      </c>
      <c r="G128" s="181">
        <f>F128</f>
        <v>0</v>
      </c>
      <c r="H128" s="137">
        <f>SUM(D128:G128)</f>
        <v>0</v>
      </c>
      <c r="I128" s="12"/>
    </row>
    <row r="129" spans="2:8" ht="10.5" customHeight="1">
      <c r="B129" s="176"/>
      <c r="C129" s="177"/>
      <c r="D129" s="178"/>
      <c r="E129" s="178"/>
      <c r="F129" s="178"/>
      <c r="G129" s="178"/>
      <c r="H129" s="178"/>
    </row>
    <row r="130" spans="2:8" ht="10.5" customHeight="1">
      <c r="B130" s="39" t="s">
        <v>151</v>
      </c>
      <c r="C130" s="8"/>
      <c r="D130" s="49">
        <f>SUM(D88:D128)</f>
        <v>0</v>
      </c>
      <c r="E130" s="49">
        <f>SUM(E88:E128)</f>
        <v>0</v>
      </c>
      <c r="F130" s="49">
        <f>SUM(F88:F128)</f>
        <v>0</v>
      </c>
      <c r="G130" s="49">
        <f>SUM(G88:G128)</f>
        <v>0</v>
      </c>
      <c r="H130" s="49">
        <f>SUM(D130:G130)</f>
        <v>0</v>
      </c>
    </row>
    <row r="131" spans="2:8" ht="10.5" customHeight="1">
      <c r="B131" s="183"/>
      <c r="C131" s="183"/>
      <c r="D131" s="183"/>
      <c r="E131" s="183"/>
      <c r="F131" s="183"/>
      <c r="G131" s="183"/>
      <c r="H131" s="183"/>
    </row>
    <row r="132" spans="2:8" ht="10.5" customHeight="1">
      <c r="B132" s="183"/>
      <c r="C132" s="183"/>
      <c r="D132" s="183"/>
      <c r="E132" s="183"/>
      <c r="F132" s="183"/>
      <c r="G132" s="183"/>
      <c r="H132" s="183"/>
    </row>
    <row r="133" ht="10.5" customHeight="1">
      <c r="B133" s="97"/>
    </row>
    <row r="134" ht="10.5" customHeight="1" thickBot="1"/>
    <row r="135" spans="2:8" ht="12" customHeight="1" thickBot="1">
      <c r="B135" s="129" t="s">
        <v>150</v>
      </c>
      <c r="C135" s="130"/>
      <c r="D135" s="130"/>
      <c r="E135" s="130"/>
      <c r="F135" s="130"/>
      <c r="G135" s="130"/>
      <c r="H135" s="184"/>
    </row>
    <row r="136" spans="2:8" ht="10.5" customHeight="1">
      <c r="B136" s="185" t="s">
        <v>194</v>
      </c>
      <c r="C136" s="128"/>
      <c r="D136" s="128"/>
      <c r="E136" s="128"/>
      <c r="F136" s="128"/>
      <c r="G136" s="128"/>
      <c r="H136" s="128"/>
    </row>
    <row r="137" spans="2:8" ht="10.5" customHeight="1">
      <c r="B137" s="39"/>
      <c r="C137" s="128"/>
      <c r="D137" s="128"/>
      <c r="E137" s="128"/>
      <c r="F137" s="128"/>
      <c r="G137" s="128"/>
      <c r="H137" s="128"/>
    </row>
    <row r="138" spans="2:8" ht="14.25" customHeight="1">
      <c r="B138" s="285" t="s">
        <v>291</v>
      </c>
      <c r="C138" s="286"/>
      <c r="D138" s="287"/>
      <c r="E138" s="8"/>
      <c r="F138" s="187"/>
      <c r="G138" s="188"/>
      <c r="H138" s="8"/>
    </row>
    <row r="139" spans="2:9" ht="17.25" customHeight="1">
      <c r="B139" s="39"/>
      <c r="C139" s="286" t="s">
        <v>186</v>
      </c>
      <c r="D139" s="8"/>
      <c r="E139" s="8"/>
      <c r="F139" s="187"/>
      <c r="G139" s="402">
        <v>0</v>
      </c>
      <c r="H139" s="402"/>
      <c r="I139" s="288">
        <v>0.5</v>
      </c>
    </row>
    <row r="140" spans="2:11" ht="17.25" customHeight="1">
      <c r="B140" s="39"/>
      <c r="C140" s="286" t="s">
        <v>187</v>
      </c>
      <c r="D140" s="8"/>
      <c r="E140" s="8"/>
      <c r="F140" s="187"/>
      <c r="G140" s="403">
        <v>0</v>
      </c>
      <c r="H140" s="403"/>
      <c r="I140" s="289">
        <v>0.6</v>
      </c>
      <c r="K140" s="12"/>
    </row>
    <row r="141" spans="2:11" ht="18.75" customHeight="1">
      <c r="B141" s="39"/>
      <c r="C141" s="290" t="s">
        <v>188</v>
      </c>
      <c r="D141" s="290"/>
      <c r="E141" s="290"/>
      <c r="F141" s="291"/>
      <c r="G141" s="292">
        <f>H141*10+40</f>
        <v>50</v>
      </c>
      <c r="H141" s="293">
        <v>1</v>
      </c>
      <c r="I141" s="288">
        <v>0.7</v>
      </c>
      <c r="K141" s="12"/>
    </row>
    <row r="142" spans="2:11" ht="17.25" customHeight="1">
      <c r="B142" s="39"/>
      <c r="C142" s="294" t="s">
        <v>189</v>
      </c>
      <c r="D142" s="294"/>
      <c r="E142" s="294"/>
      <c r="F142" s="295"/>
      <c r="G142" s="296"/>
      <c r="H142" s="297">
        <f>G139/2080*G140*(G141/100)</f>
        <v>0</v>
      </c>
      <c r="I142" s="289">
        <v>0.8</v>
      </c>
      <c r="K142" s="12"/>
    </row>
    <row r="143" spans="2:11" ht="10.5" customHeight="1">
      <c r="B143" s="39"/>
      <c r="C143" s="8"/>
      <c r="D143" s="8"/>
      <c r="E143" s="8"/>
      <c r="F143" s="8"/>
      <c r="G143" s="8"/>
      <c r="H143" s="8"/>
      <c r="I143" s="288">
        <v>0.9</v>
      </c>
      <c r="J143" s="12"/>
      <c r="K143" s="12"/>
    </row>
    <row r="144" spans="2:9" ht="10.5" customHeight="1">
      <c r="B144" s="39"/>
      <c r="C144" s="8"/>
      <c r="D144" s="8"/>
      <c r="E144" s="8"/>
      <c r="F144" s="8"/>
      <c r="G144" s="8"/>
      <c r="H144" s="8"/>
      <c r="I144" s="288">
        <v>1</v>
      </c>
    </row>
    <row r="145" spans="2:8" ht="12" customHeight="1">
      <c r="B145" s="186" t="s">
        <v>292</v>
      </c>
      <c r="C145" s="8"/>
      <c r="D145" s="8"/>
      <c r="E145" s="8"/>
      <c r="F145" s="8"/>
      <c r="G145" s="8"/>
      <c r="H145" s="8"/>
    </row>
    <row r="146" spans="2:8" ht="17.25" customHeight="1">
      <c r="B146" s="39"/>
      <c r="C146" s="286" t="s">
        <v>207</v>
      </c>
      <c r="D146" s="8"/>
      <c r="E146" s="8"/>
      <c r="F146" s="8"/>
      <c r="G146" s="402">
        <v>0</v>
      </c>
      <c r="H146" s="402"/>
    </row>
    <row r="147" spans="2:8" ht="17.25" customHeight="1">
      <c r="B147" s="39"/>
      <c r="C147" s="286" t="s">
        <v>190</v>
      </c>
      <c r="D147" s="8"/>
      <c r="E147" s="8"/>
      <c r="F147" s="8"/>
      <c r="G147" s="402">
        <v>0</v>
      </c>
      <c r="H147" s="402"/>
    </row>
    <row r="148" spans="2:12" ht="17.25" customHeight="1">
      <c r="B148" s="39"/>
      <c r="C148" s="286" t="s">
        <v>191</v>
      </c>
      <c r="D148" s="8"/>
      <c r="E148" s="8"/>
      <c r="F148" s="8"/>
      <c r="G148" s="402">
        <v>0</v>
      </c>
      <c r="H148" s="402"/>
      <c r="I148" s="183"/>
      <c r="J148" s="183"/>
      <c r="K148" s="183"/>
      <c r="L148" s="183"/>
    </row>
    <row r="149" spans="2:12" ht="17.25" customHeight="1">
      <c r="B149" s="39"/>
      <c r="C149" s="290" t="s">
        <v>192</v>
      </c>
      <c r="D149" s="290"/>
      <c r="E149" s="290"/>
      <c r="F149" s="290"/>
      <c r="G149" s="291"/>
      <c r="H149" s="291">
        <f>Costs!D17</f>
        <v>0.15</v>
      </c>
      <c r="I149" s="183"/>
      <c r="J149" s="183"/>
      <c r="K149" s="183"/>
      <c r="L149" s="183"/>
    </row>
    <row r="150" spans="2:12" ht="17.25" customHeight="1">
      <c r="B150" s="39"/>
      <c r="C150" s="294" t="s">
        <v>193</v>
      </c>
      <c r="D150" s="294"/>
      <c r="E150" s="294"/>
      <c r="F150" s="294"/>
      <c r="G150" s="294"/>
      <c r="H150" s="189" t="str">
        <f>IF(ISERROR(((G146/(365/G147))*H149)-((G146/(365/G148))*H149)),"-",((G146/(365/G147))*H149)-((G146/(365/G148))*H149))</f>
        <v>-</v>
      </c>
      <c r="I150" s="183"/>
      <c r="J150" s="183"/>
      <c r="K150" s="183"/>
      <c r="L150" s="183"/>
    </row>
    <row r="151" spans="2:12" ht="10.5" customHeight="1">
      <c r="B151" s="190"/>
      <c r="C151" s="94"/>
      <c r="D151" s="94"/>
      <c r="E151" s="94"/>
      <c r="F151" s="94"/>
      <c r="G151" s="94"/>
      <c r="H151" s="191"/>
      <c r="I151" s="183"/>
      <c r="J151" s="183"/>
      <c r="K151" s="183"/>
      <c r="L151" s="183"/>
    </row>
    <row r="152" spans="2:12" ht="10.5" customHeight="1">
      <c r="B152" s="99"/>
      <c r="C152" s="12"/>
      <c r="D152" s="12"/>
      <c r="E152" s="192"/>
      <c r="F152" s="12"/>
      <c r="G152" s="12"/>
      <c r="H152" s="12"/>
      <c r="I152" s="183"/>
      <c r="J152" s="183"/>
      <c r="K152" s="183"/>
      <c r="L152" s="183"/>
    </row>
    <row r="153" spans="2:8" s="183" customFormat="1" ht="10.5" customHeight="1">
      <c r="B153" s="99"/>
      <c r="C153" s="12"/>
      <c r="D153" s="12"/>
      <c r="E153" s="12"/>
      <c r="F153" s="12"/>
      <c r="G153" s="12"/>
      <c r="H153" s="12"/>
    </row>
    <row r="154" spans="2:8" s="183" customFormat="1" ht="9.75" customHeight="1">
      <c r="B154" s="99"/>
      <c r="C154" s="12"/>
      <c r="D154" s="12"/>
      <c r="E154" s="193"/>
      <c r="F154" s="12"/>
      <c r="G154" s="12"/>
      <c r="H154" s="12"/>
    </row>
    <row r="155" spans="2:8" s="183" customFormat="1" ht="9.75" customHeight="1">
      <c r="B155" s="99"/>
      <c r="C155" s="12"/>
      <c r="D155" s="12"/>
      <c r="E155" s="193"/>
      <c r="F155" s="12"/>
      <c r="G155" s="12"/>
      <c r="H155" s="12"/>
    </row>
    <row r="156" spans="2:8" s="183" customFormat="1" ht="9.75" customHeight="1">
      <c r="B156" s="123"/>
      <c r="C156" s="97"/>
      <c r="D156" s="97"/>
      <c r="E156" s="194"/>
      <c r="F156" s="97"/>
      <c r="G156" s="97"/>
      <c r="H156" s="97"/>
    </row>
    <row r="157" spans="2:8" s="195" customFormat="1" ht="9.75" customHeight="1">
      <c r="B157" s="156"/>
      <c r="C157" s="156"/>
      <c r="D157" s="156"/>
      <c r="E157" s="196"/>
      <c r="F157" s="156"/>
      <c r="G157" s="197"/>
      <c r="H157" s="156"/>
    </row>
    <row r="158" ht="9.75" customHeight="1"/>
  </sheetData>
  <sheetProtection sheet="1" objects="1" scenarios="1"/>
  <mergeCells count="15">
    <mergeCell ref="G148:H148"/>
    <mergeCell ref="G139:H139"/>
    <mergeCell ref="G140:H140"/>
    <mergeCell ref="G146:H146"/>
    <mergeCell ref="G147:H147"/>
    <mergeCell ref="G34:H34"/>
    <mergeCell ref="G38:H38"/>
    <mergeCell ref="G42:H42"/>
    <mergeCell ref="G52:H52"/>
    <mergeCell ref="G53:H53"/>
    <mergeCell ref="G43:H43"/>
    <mergeCell ref="G47:H47"/>
    <mergeCell ref="G48:H48"/>
    <mergeCell ref="G46:H46"/>
    <mergeCell ref="G51:H51"/>
  </mergeCells>
  <printOptions horizontalCentered="1"/>
  <pageMargins left="0.75" right="0.75" top="1" bottom="1" header="0.5" footer="0.5"/>
  <pageSetup horizontalDpi="600" verticalDpi="600" orientation="portrait" r:id="rId4"/>
  <headerFooter alignWithMargins="0">
    <oddFooter>&amp;L&amp;"Verdana,Regular"&amp;6     Nucleus Research, Inc.
     www.NucleusResearch.com</oddFooter>
  </headerFooter>
  <rowBreaks count="2" manualBreakCount="2">
    <brk id="54" max="255" man="1"/>
    <brk id="75"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M51"/>
  <sheetViews>
    <sheetView showGridLine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28125" style="5" customWidth="1"/>
    <col min="2" max="2" width="4.140625" style="200" customWidth="1"/>
    <col min="3" max="3" width="27.28125" style="5" customWidth="1"/>
    <col min="4" max="4" width="17.7109375" style="5" customWidth="1"/>
    <col min="5" max="5" width="0.9921875" style="5" customWidth="1"/>
    <col min="6" max="6" width="17.7109375" style="5" customWidth="1"/>
    <col min="7" max="7" width="0.9921875" style="5" customWidth="1"/>
    <col min="8" max="8" width="17.7109375" style="5" customWidth="1"/>
    <col min="9" max="9" width="3.140625" style="5" customWidth="1"/>
    <col min="10" max="10" width="9.140625" style="5" customWidth="1"/>
    <col min="11" max="11" width="10.28125" style="5" bestFit="1" customWidth="1"/>
    <col min="12" max="12" width="9.140625" style="5" customWidth="1"/>
    <col min="13" max="13" width="9.7109375" style="5" bestFit="1" customWidth="1"/>
    <col min="14" max="16384" width="9.140625" style="5" customWidth="1"/>
  </cols>
  <sheetData>
    <row r="1" ht="104.25" customHeight="1">
      <c r="B1" s="5"/>
    </row>
    <row r="2" spans="2:9" ht="14.25" customHeight="1">
      <c r="B2" s="89" t="s">
        <v>106</v>
      </c>
      <c r="C2" s="198"/>
      <c r="D2" s="198"/>
      <c r="E2" s="198"/>
      <c r="F2" s="198"/>
      <c r="G2" s="198"/>
      <c r="I2" s="198"/>
    </row>
    <row r="3" spans="1:11" ht="10.5" customHeight="1">
      <c r="A3" s="199"/>
      <c r="B3" s="199"/>
      <c r="C3" s="199"/>
      <c r="D3" s="199"/>
      <c r="E3" s="199"/>
      <c r="F3" s="199"/>
      <c r="G3" s="199"/>
      <c r="H3" s="199"/>
      <c r="I3" s="199"/>
      <c r="J3" s="11"/>
      <c r="K3" s="11"/>
    </row>
    <row r="4" spans="1:11" ht="10.5" customHeight="1">
      <c r="A4" s="199"/>
      <c r="B4" s="199"/>
      <c r="C4" s="199"/>
      <c r="D4" s="199"/>
      <c r="E4" s="199"/>
      <c r="F4" s="199"/>
      <c r="G4" s="199"/>
      <c r="H4" s="199"/>
      <c r="I4" s="199"/>
      <c r="J4" s="11"/>
      <c r="K4" s="11"/>
    </row>
    <row r="5" spans="1:11" ht="10.5" customHeight="1">
      <c r="A5" s="199"/>
      <c r="B5" s="199"/>
      <c r="C5" s="199"/>
      <c r="D5" s="199"/>
      <c r="E5" s="199"/>
      <c r="F5" s="199"/>
      <c r="G5" s="199"/>
      <c r="H5" s="199"/>
      <c r="I5" s="199"/>
      <c r="J5" s="11"/>
      <c r="K5" s="11"/>
    </row>
    <row r="6" spans="1:11" ht="10.5" customHeight="1">
      <c r="A6" s="199"/>
      <c r="B6" s="199"/>
      <c r="C6" s="199"/>
      <c r="D6" s="199"/>
      <c r="E6" s="199"/>
      <c r="F6" s="199"/>
      <c r="G6" s="199"/>
      <c r="H6" s="199"/>
      <c r="I6" s="199"/>
      <c r="J6" s="11"/>
      <c r="K6" s="11"/>
    </row>
    <row r="7" spans="1:11" ht="10.5" customHeight="1">
      <c r="A7" s="199"/>
      <c r="B7" s="199"/>
      <c r="C7" s="199"/>
      <c r="D7" s="199"/>
      <c r="E7" s="199"/>
      <c r="F7" s="199"/>
      <c r="G7" s="199"/>
      <c r="H7" s="199"/>
      <c r="I7" s="199"/>
      <c r="J7" s="11"/>
      <c r="K7" s="11"/>
    </row>
    <row r="8" spans="10:12" ht="10.5" customHeight="1">
      <c r="J8" s="11"/>
      <c r="K8" s="11"/>
      <c r="L8" s="128"/>
    </row>
    <row r="9" spans="10:11" ht="12" customHeight="1">
      <c r="J9" s="11"/>
      <c r="K9" s="11"/>
    </row>
    <row r="10" spans="4:13" ht="12.75">
      <c r="D10" s="201"/>
      <c r="E10" s="201"/>
      <c r="F10" s="201"/>
      <c r="G10" s="201"/>
      <c r="H10" s="201"/>
      <c r="J10" s="11"/>
      <c r="K10" s="11"/>
      <c r="M10" s="88"/>
    </row>
    <row r="11" spans="2:13" ht="12.75">
      <c r="B11" s="202" t="s">
        <v>107</v>
      </c>
      <c r="D11" s="201" t="s">
        <v>108</v>
      </c>
      <c r="E11" s="201"/>
      <c r="F11" s="201" t="s">
        <v>109</v>
      </c>
      <c r="G11" s="201"/>
      <c r="H11" s="201" t="s">
        <v>110</v>
      </c>
      <c r="J11" s="203"/>
      <c r="K11" s="88" t="s">
        <v>111</v>
      </c>
      <c r="L11" s="88"/>
      <c r="M11" s="88"/>
    </row>
    <row r="12" spans="3:13" ht="12.75">
      <c r="C12" s="5" t="s">
        <v>230</v>
      </c>
      <c r="D12" s="204">
        <f>Summary!C16+Summary!D16</f>
        <v>0</v>
      </c>
      <c r="E12" s="204"/>
      <c r="F12" s="204">
        <f>Summary!E16+D12</f>
        <v>0</v>
      </c>
      <c r="G12" s="204"/>
      <c r="H12" s="204">
        <f>Summary!F16+F12</f>
        <v>0</v>
      </c>
      <c r="J12" s="203"/>
      <c r="K12" s="88" t="s">
        <v>19</v>
      </c>
      <c r="L12" s="88" t="s">
        <v>20</v>
      </c>
      <c r="M12" s="88" t="s">
        <v>21</v>
      </c>
    </row>
    <row r="13" spans="3:13" ht="12.75">
      <c r="C13" s="205" t="s">
        <v>231</v>
      </c>
      <c r="D13" s="206">
        <f>Summary!C22+Summary!D22+Summary!C38+Summary!D38</f>
        <v>0</v>
      </c>
      <c r="E13" s="206"/>
      <c r="F13" s="206">
        <f>Summary!E22+Summary!E38+FIA!D13</f>
        <v>0</v>
      </c>
      <c r="G13" s="206"/>
      <c r="H13" s="206">
        <f>Summary!F22+Summary!F38+FIA!F13</f>
        <v>0</v>
      </c>
      <c r="J13" s="203"/>
      <c r="K13" s="207">
        <f>D14/1000</f>
        <v>0</v>
      </c>
      <c r="L13" s="207">
        <f>F14/1000</f>
        <v>0</v>
      </c>
      <c r="M13" s="207">
        <f>H14/1000</f>
        <v>0</v>
      </c>
    </row>
    <row r="14" spans="3:13" ht="12.75">
      <c r="C14" s="5" t="s">
        <v>232</v>
      </c>
      <c r="D14" s="208">
        <f>D12-D13</f>
        <v>0</v>
      </c>
      <c r="E14" s="208"/>
      <c r="F14" s="208">
        <f>F12-F13</f>
        <v>0</v>
      </c>
      <c r="G14" s="208"/>
      <c r="H14" s="208">
        <f>H12-H13</f>
        <v>0</v>
      </c>
      <c r="J14" s="203"/>
      <c r="K14" s="88"/>
      <c r="L14" s="88"/>
      <c r="M14" s="88"/>
    </row>
    <row r="18" ht="12.75">
      <c r="E18" s="209"/>
    </row>
    <row r="19" spans="2:5" ht="12.75">
      <c r="B19" s="202" t="s">
        <v>112</v>
      </c>
      <c r="D19" s="210">
        <f>ABS(Summary!C42)</f>
        <v>0</v>
      </c>
      <c r="E19" s="209"/>
    </row>
    <row r="20" spans="2:5" ht="12.75">
      <c r="B20" s="202"/>
      <c r="D20" s="209"/>
      <c r="E20" s="209"/>
    </row>
    <row r="21" spans="2:5" ht="12.75">
      <c r="B21" s="202"/>
      <c r="D21" s="209"/>
      <c r="E21" s="209"/>
    </row>
    <row r="22" spans="2:5" ht="12.75">
      <c r="B22" s="202" t="s">
        <v>122</v>
      </c>
      <c r="D22" s="211" t="str">
        <f>Summary!C8</f>
        <v>3+</v>
      </c>
      <c r="E22" s="212"/>
    </row>
    <row r="23" spans="2:5" ht="12.75">
      <c r="B23" s="202"/>
      <c r="D23" s="213"/>
      <c r="E23" s="212"/>
    </row>
    <row r="24" spans="2:5" ht="12.75">
      <c r="B24" s="202"/>
      <c r="D24" s="213"/>
      <c r="E24" s="212"/>
    </row>
    <row r="28" spans="2:8" ht="12.75">
      <c r="B28" s="202" t="s">
        <v>113</v>
      </c>
      <c r="D28" s="214" t="str">
        <f>D11</f>
        <v>Total as of end of year 1</v>
      </c>
      <c r="E28" s="214"/>
      <c r="F28" s="214" t="str">
        <f>F11</f>
        <v>Total as of end of year 2</v>
      </c>
      <c r="G28" s="214"/>
      <c r="H28" s="214" t="str">
        <f>H11</f>
        <v>Total as of end of year 3</v>
      </c>
    </row>
    <row r="29" spans="3:8" ht="12.75">
      <c r="C29" s="5" t="s">
        <v>233</v>
      </c>
      <c r="D29" s="215">
        <f>D14/12</f>
        <v>0</v>
      </c>
      <c r="E29" s="215"/>
      <c r="F29" s="215">
        <f>F14/24</f>
        <v>0</v>
      </c>
      <c r="G29" s="215"/>
      <c r="H29" s="215">
        <f>H14/36</f>
        <v>0</v>
      </c>
    </row>
    <row r="32" spans="2:8" ht="12.75">
      <c r="B32" s="202" t="s">
        <v>114</v>
      </c>
      <c r="D32" s="214" t="str">
        <f>D28</f>
        <v>Total as of end of year 1</v>
      </c>
      <c r="E32" s="214"/>
      <c r="F32" s="214" t="str">
        <f>F28</f>
        <v>Total as of end of year 2</v>
      </c>
      <c r="G32" s="214"/>
      <c r="H32" s="214" t="str">
        <f>H28</f>
        <v>Total as of end of year 3</v>
      </c>
    </row>
    <row r="33" spans="3:8" ht="12.75">
      <c r="C33" s="5" t="s">
        <v>234</v>
      </c>
      <c r="D33" s="216" t="e">
        <f>D14/D19</f>
        <v>#DIV/0!</v>
      </c>
      <c r="E33" s="216"/>
      <c r="F33" s="216" t="e">
        <f>F14/D19</f>
        <v>#DIV/0!</v>
      </c>
      <c r="G33" s="216"/>
      <c r="H33" s="216" t="e">
        <f>H14/D19</f>
        <v>#DIV/0!</v>
      </c>
    </row>
    <row r="36" spans="2:8" ht="12.75">
      <c r="B36" s="202" t="s">
        <v>235</v>
      </c>
      <c r="D36" s="217"/>
      <c r="E36" s="217"/>
      <c r="F36" s="217"/>
      <c r="G36" s="217"/>
      <c r="H36" s="217"/>
    </row>
    <row r="37" spans="1:8" ht="12.75">
      <c r="A37" s="218"/>
      <c r="B37" s="202"/>
      <c r="C37" s="5" t="s">
        <v>115</v>
      </c>
      <c r="D37" s="219" t="s">
        <v>116</v>
      </c>
      <c r="E37" s="217"/>
      <c r="F37" s="220" t="str">
        <f>D37</f>
        <v>Enter # Shares Here</v>
      </c>
      <c r="G37" s="221"/>
      <c r="H37" s="220" t="str">
        <f>F37</f>
        <v>Enter # Shares Here</v>
      </c>
    </row>
    <row r="38" spans="2:8" ht="12.75">
      <c r="B38" s="202"/>
      <c r="D38" s="217"/>
      <c r="E38" s="217"/>
      <c r="F38" s="217"/>
      <c r="G38" s="217"/>
      <c r="H38" s="217"/>
    </row>
    <row r="39" spans="2:8" ht="12.75">
      <c r="B39" s="202"/>
      <c r="D39" s="201" t="s">
        <v>117</v>
      </c>
      <c r="E39" s="201"/>
      <c r="F39" s="201" t="s">
        <v>118</v>
      </c>
      <c r="G39" s="201"/>
      <c r="H39" s="201" t="s">
        <v>119</v>
      </c>
    </row>
    <row r="40" spans="3:8" ht="12.75">
      <c r="C40" s="5" t="s">
        <v>120</v>
      </c>
      <c r="D40" s="212">
        <f>D12</f>
        <v>0</v>
      </c>
      <c r="E40" s="212"/>
      <c r="F40" s="212">
        <f>F12-D12</f>
        <v>0</v>
      </c>
      <c r="G40" s="212"/>
      <c r="H40" s="212">
        <f>H12-F12</f>
        <v>0</v>
      </c>
    </row>
    <row r="41" spans="3:8" ht="12.75">
      <c r="C41" s="5" t="s">
        <v>121</v>
      </c>
      <c r="D41" s="222">
        <f>D13</f>
        <v>0</v>
      </c>
      <c r="E41" s="222"/>
      <c r="F41" s="222">
        <f>F13-D13</f>
        <v>0</v>
      </c>
      <c r="G41" s="222"/>
      <c r="H41" s="222">
        <f>H13-F13</f>
        <v>0</v>
      </c>
    </row>
    <row r="42" spans="3:8" ht="12.75">
      <c r="C42" s="5" t="s">
        <v>236</v>
      </c>
      <c r="D42" s="212">
        <f>D40-D41</f>
        <v>0</v>
      </c>
      <c r="E42" s="212"/>
      <c r="F42" s="212">
        <f>F40-F41</f>
        <v>0</v>
      </c>
      <c r="G42" s="212"/>
      <c r="H42" s="212">
        <f>H40-H41</f>
        <v>0</v>
      </c>
    </row>
    <row r="43" spans="4:5" ht="12.75">
      <c r="D43" s="212"/>
      <c r="E43" s="212"/>
    </row>
    <row r="44" spans="3:8" ht="13.5" thickBot="1">
      <c r="C44" s="223" t="s">
        <v>237</v>
      </c>
      <c r="D44" s="224" t="e">
        <f>D42/D37</f>
        <v>#VALUE!</v>
      </c>
      <c r="E44" s="224"/>
      <c r="F44" s="224" t="e">
        <f>F42/F37</f>
        <v>#VALUE!</v>
      </c>
      <c r="G44" s="224"/>
      <c r="H44" s="224" t="e">
        <f>H42/H37</f>
        <v>#VALUE!</v>
      </c>
    </row>
    <row r="45" ht="13.5" thickTop="1"/>
    <row r="48" ht="12.75"/>
    <row r="49" ht="12.75"/>
    <row r="50" ht="12.75"/>
    <row r="51" spans="1:9" ht="12.75">
      <c r="A51" s="225"/>
      <c r="C51" s="225"/>
      <c r="D51" s="225"/>
      <c r="E51" s="225"/>
      <c r="F51" s="225"/>
      <c r="G51" s="225"/>
      <c r="H51" s="225"/>
      <c r="I51" s="225"/>
    </row>
  </sheetData>
  <sheetProtection sheet="1" objects="1" scenarios="1"/>
  <printOptions horizontalCentered="1"/>
  <pageMargins left="0.75" right="0.75" top="1" bottom="1" header="0.5" footer="0.5"/>
  <pageSetup horizontalDpi="600" verticalDpi="600" orientation="portrait" r:id="rId2"/>
  <headerFooter alignWithMargins="0">
    <oddFooter>&amp;L&amp;6              Nucleus Research, Inc.
              www.NucleusResearch.com&amp;R&amp;7Financial Impact Analysis</oddFooter>
  </headerFooter>
  <drawing r:id="rId1"/>
</worksheet>
</file>

<file path=xl/worksheets/sheet7.xml><?xml version="1.0" encoding="utf-8"?>
<worksheet xmlns="http://schemas.openxmlformats.org/spreadsheetml/2006/main" xmlns:r="http://schemas.openxmlformats.org/officeDocument/2006/relationships">
  <sheetPr codeName="Sheet2"/>
  <dimension ref="A2:N118"/>
  <sheetViews>
    <sheetView showGridLine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140625" style="76" customWidth="1"/>
    <col min="2" max="2" width="32.7109375" style="76" customWidth="1"/>
    <col min="3" max="6" width="12.7109375" style="76" customWidth="1"/>
    <col min="7" max="7" width="6.28125" style="76" customWidth="1"/>
    <col min="8" max="16384" width="9.140625" style="76" customWidth="1"/>
  </cols>
  <sheetData>
    <row r="1" s="1" customFormat="1" ht="104.25" customHeight="1"/>
    <row r="2" spans="2:14" s="226" customFormat="1" ht="14.25" customHeight="1">
      <c r="B2" s="227" t="s">
        <v>148</v>
      </c>
      <c r="K2" s="228"/>
      <c r="L2" s="228"/>
      <c r="M2" s="228"/>
      <c r="N2" s="228"/>
    </row>
    <row r="3" spans="1:14" s="226" customFormat="1" ht="12.75">
      <c r="A3" s="5"/>
      <c r="B3" s="5"/>
      <c r="C3" s="5"/>
      <c r="D3" s="5"/>
      <c r="E3" s="5"/>
      <c r="F3" s="5"/>
      <c r="G3" s="5"/>
      <c r="H3"/>
      <c r="I3"/>
      <c r="J3" s="5"/>
      <c r="K3" s="228"/>
      <c r="L3" s="228"/>
      <c r="M3" s="228"/>
      <c r="N3" s="228"/>
    </row>
    <row r="4" spans="8:9" ht="12.75" customHeight="1" thickBot="1">
      <c r="H4"/>
      <c r="I4"/>
    </row>
    <row r="5" spans="2:9" ht="12.75" customHeight="1" thickBot="1">
      <c r="B5" s="81" t="str">
        <f>Summary!B5</f>
        <v>SUMMARY</v>
      </c>
      <c r="C5" s="229"/>
      <c r="D5" s="230"/>
      <c r="E5" s="3"/>
      <c r="F5" s="3"/>
      <c r="H5"/>
      <c r="I5"/>
    </row>
    <row r="6" spans="2:9" ht="9.75" customHeight="1">
      <c r="B6" s="76" t="str">
        <f>Summary!B6</f>
        <v>Project:</v>
      </c>
      <c r="C6" s="74" t="str">
        <f>Summary!C6</f>
        <v>Digitech Systems Content Management</v>
      </c>
      <c r="H6"/>
      <c r="I6"/>
    </row>
    <row r="7" spans="2:9" ht="9.75" customHeight="1">
      <c r="B7" s="76" t="str">
        <f>Summary!B7</f>
        <v>Annual return on investment (ROI)</v>
      </c>
      <c r="C7" s="231" t="e">
        <f>Summary!C7</f>
        <v>#DIV/0!</v>
      </c>
      <c r="H7"/>
      <c r="I7"/>
    </row>
    <row r="8" spans="2:9" ht="9.75" customHeight="1">
      <c r="B8" s="232" t="str">
        <f>Summary!B8</f>
        <v>Payback period (years)</v>
      </c>
      <c r="C8" s="233" t="str">
        <f>Summary!C8</f>
        <v>3+</v>
      </c>
      <c r="H8"/>
      <c r="I8"/>
    </row>
    <row r="9" spans="2:9" ht="9.75" customHeight="1">
      <c r="B9" s="76" t="str">
        <f>Summary!B9</f>
        <v>Net present value (NPV)</v>
      </c>
      <c r="C9" s="80">
        <f>Summary!C9</f>
        <v>0</v>
      </c>
      <c r="H9"/>
      <c r="I9"/>
    </row>
    <row r="10" spans="2:9" ht="9.75" customHeight="1">
      <c r="B10" s="76" t="str">
        <f>Summary!B10</f>
        <v>Average yearly cost of ownership</v>
      </c>
      <c r="C10" s="80">
        <f>Summary!C10</f>
        <v>0</v>
      </c>
      <c r="H10"/>
      <c r="I10"/>
    </row>
    <row r="11" ht="9.75" customHeight="1">
      <c r="C11" s="234"/>
    </row>
    <row r="12" ht="9.75" customHeight="1">
      <c r="C12" s="234"/>
    </row>
    <row r="13" ht="11.25" thickBot="1"/>
    <row r="14" spans="2:6" ht="12.75" customHeight="1" thickBot="1">
      <c r="B14" s="81" t="s">
        <v>91</v>
      </c>
      <c r="C14" s="229"/>
      <c r="D14" s="229"/>
      <c r="E14" s="229"/>
      <c r="F14" s="230"/>
    </row>
    <row r="15" spans="2:3" ht="10.5">
      <c r="B15" s="76" t="str">
        <f>Summary!B14</f>
        <v>Direct</v>
      </c>
      <c r="C15" s="235">
        <f>SUM(Summary!C14:F14)</f>
        <v>0</v>
      </c>
    </row>
    <row r="16" spans="2:3" ht="10.5">
      <c r="B16" s="76" t="str">
        <f>Summary!B15</f>
        <v>Indirect</v>
      </c>
      <c r="C16" s="235">
        <f>SUM(Summary!C15:F15)</f>
        <v>0</v>
      </c>
    </row>
    <row r="17" spans="2:3" ht="10.5">
      <c r="B17" s="76" t="s">
        <v>28</v>
      </c>
      <c r="C17" s="235">
        <f>SUM(C15:C16)</f>
        <v>0</v>
      </c>
    </row>
    <row r="30" ht="10.5">
      <c r="C30" s="82"/>
    </row>
    <row r="35" ht="11.25" thickBot="1"/>
    <row r="36" spans="2:6" ht="12.75" customHeight="1" thickBot="1">
      <c r="B36" s="81" t="s">
        <v>92</v>
      </c>
      <c r="C36" s="229"/>
      <c r="D36" s="229"/>
      <c r="E36" s="229"/>
      <c r="F36" s="230"/>
    </row>
    <row r="37" spans="2:3" ht="10.5">
      <c r="B37" s="76" t="str">
        <f>Summary!B32</f>
        <v>Software</v>
      </c>
      <c r="C37" s="236">
        <f>SUM(Summary!C32:F32)+SUM(Summary!C20:F20)</f>
        <v>0</v>
      </c>
    </row>
    <row r="38" spans="2:3" ht="10.5">
      <c r="B38" s="76" t="str">
        <f>Summary!B33</f>
        <v>Hardware</v>
      </c>
      <c r="C38" s="236">
        <f>SUM(Summary!C33:F33)+SUM(Summary!C21:F21)</f>
        <v>0</v>
      </c>
    </row>
    <row r="39" spans="2:3" ht="10.5">
      <c r="B39" s="76" t="str">
        <f>Summary!B34</f>
        <v>Consulting</v>
      </c>
      <c r="C39" s="236">
        <f>SUM(Summary!C34:F34)</f>
        <v>0</v>
      </c>
    </row>
    <row r="40" spans="2:3" ht="10.5">
      <c r="B40" s="76" t="str">
        <f>Summary!B35</f>
        <v>Personnel</v>
      </c>
      <c r="C40" s="236">
        <f>SUM(Summary!C35:F35)</f>
        <v>0</v>
      </c>
    </row>
    <row r="41" spans="2:3" ht="10.5">
      <c r="B41" s="76" t="str">
        <f>Summary!B36</f>
        <v>Training</v>
      </c>
      <c r="C41" s="236">
        <f>SUM(Summary!C36:F36)</f>
        <v>0</v>
      </c>
    </row>
    <row r="42" spans="2:3" ht="10.5">
      <c r="B42" s="76" t="str">
        <f>Summary!B37</f>
        <v>Other</v>
      </c>
      <c r="C42" s="236">
        <f>SUM(Summary!C37:F37)</f>
        <v>0</v>
      </c>
    </row>
    <row r="43" spans="2:3" ht="10.5">
      <c r="B43" s="76" t="s">
        <v>28</v>
      </c>
      <c r="C43" s="236">
        <f>SUM(C37:C42)</f>
        <v>0</v>
      </c>
    </row>
    <row r="44" ht="10.5">
      <c r="C44" s="237"/>
    </row>
    <row r="59" ht="11.25" thickBot="1"/>
    <row r="60" spans="2:6" ht="11.25" thickBot="1">
      <c r="B60" s="81" t="s">
        <v>93</v>
      </c>
      <c r="C60" s="229"/>
      <c r="D60" s="229"/>
      <c r="E60" s="229"/>
      <c r="F60" s="230"/>
    </row>
    <row r="61" spans="3:4" ht="10.5">
      <c r="C61" s="234" t="s">
        <v>37</v>
      </c>
      <c r="D61" s="77" t="s">
        <v>28</v>
      </c>
    </row>
    <row r="62" spans="2:4" ht="10.5">
      <c r="B62" s="76" t="s">
        <v>18</v>
      </c>
      <c r="C62" s="235">
        <f>Summary!C49</f>
        <v>0</v>
      </c>
      <c r="D62" s="235">
        <f>C62</f>
        <v>0</v>
      </c>
    </row>
    <row r="63" spans="2:4" ht="10.5">
      <c r="B63" s="76" t="s">
        <v>19</v>
      </c>
      <c r="C63" s="235">
        <f>Summary!D49</f>
        <v>0</v>
      </c>
      <c r="D63" s="235">
        <f>C63</f>
        <v>0</v>
      </c>
    </row>
    <row r="64" spans="2:4" ht="10.5">
      <c r="B64" s="76" t="s">
        <v>20</v>
      </c>
      <c r="C64" s="235">
        <f>Summary!E49</f>
        <v>0</v>
      </c>
      <c r="D64" s="235">
        <f>C64*2</f>
        <v>0</v>
      </c>
    </row>
    <row r="65" spans="2:4" ht="10.5">
      <c r="B65" s="76" t="s">
        <v>21</v>
      </c>
      <c r="C65" s="235" t="str">
        <f>Summary!F49</f>
        <v>3+</v>
      </c>
      <c r="D65" s="235" t="e">
        <f>C65*3</f>
        <v>#VALUE!</v>
      </c>
    </row>
    <row r="86" ht="11.25" thickBot="1"/>
    <row r="87" spans="2:6" ht="11.25" thickBot="1">
      <c r="B87" s="81" t="s">
        <v>104</v>
      </c>
      <c r="C87" s="229"/>
      <c r="D87" s="229"/>
      <c r="E87" s="229"/>
      <c r="F87" s="230"/>
    </row>
    <row r="88" spans="3:4" ht="10.5">
      <c r="C88" s="234" t="s">
        <v>47</v>
      </c>
      <c r="D88" s="77"/>
    </row>
    <row r="89" spans="2:4" ht="10.5">
      <c r="B89" s="76" t="s">
        <v>18</v>
      </c>
      <c r="C89" s="235">
        <f>Summary!C42</f>
        <v>0</v>
      </c>
      <c r="D89" s="238"/>
    </row>
    <row r="90" spans="2:4" ht="10.5">
      <c r="B90" s="76" t="s">
        <v>19</v>
      </c>
      <c r="C90" s="235">
        <f>Summary!D42+C89</f>
        <v>0</v>
      </c>
      <c r="D90" s="238"/>
    </row>
    <row r="91" spans="2:4" ht="10.5">
      <c r="B91" s="76" t="s">
        <v>20</v>
      </c>
      <c r="C91" s="235">
        <f>Summary!E42+C90</f>
        <v>0</v>
      </c>
      <c r="D91" s="238"/>
    </row>
    <row r="92" spans="2:4" ht="10.5">
      <c r="B92" s="76" t="s">
        <v>21</v>
      </c>
      <c r="C92" s="235">
        <f>Summary!F42+C91</f>
        <v>0</v>
      </c>
      <c r="D92" s="238"/>
    </row>
    <row r="111" ht="11.25" thickBot="1"/>
    <row r="112" spans="2:6" ht="11.25" thickBot="1">
      <c r="B112" s="81" t="s">
        <v>94</v>
      </c>
      <c r="C112" s="229"/>
      <c r="D112" s="229"/>
      <c r="E112" s="229"/>
      <c r="F112" s="230"/>
    </row>
    <row r="113" spans="2:4" ht="10.5">
      <c r="B113" s="74" t="s">
        <v>64</v>
      </c>
      <c r="C113" s="74" t="s">
        <v>3</v>
      </c>
      <c r="D113" s="79"/>
    </row>
    <row r="114" spans="2:4" ht="10.5">
      <c r="B114" s="239" t="s">
        <v>72</v>
      </c>
      <c r="C114" s="235">
        <f>NPV(B114,Summary!D$43:F$43)+Summary!C43</f>
        <v>0</v>
      </c>
      <c r="D114" s="238"/>
    </row>
    <row r="115" spans="2:4" ht="10.5">
      <c r="B115" s="239" t="s">
        <v>73</v>
      </c>
      <c r="C115" s="235">
        <f>NPV(B115,Summary!D$43:F$43)+Summary!C43</f>
        <v>0</v>
      </c>
      <c r="D115" s="238"/>
    </row>
    <row r="116" spans="2:4" ht="10.5">
      <c r="B116" s="239" t="s">
        <v>74</v>
      </c>
      <c r="C116" s="235">
        <f>NPV(B116,Summary!D$43:F$43)+Summary!C43</f>
        <v>0</v>
      </c>
      <c r="D116" s="238"/>
    </row>
    <row r="117" spans="2:4" ht="10.5">
      <c r="B117" s="239" t="s">
        <v>75</v>
      </c>
      <c r="C117" s="235">
        <f>NPV(B117,Summary!D$43:F$43)+Summary!C43</f>
        <v>0</v>
      </c>
      <c r="D117" s="238"/>
    </row>
    <row r="118" spans="2:3" ht="10.5">
      <c r="B118" s="239" t="s">
        <v>76</v>
      </c>
      <c r="C118" s="235">
        <f>NPV(B118,Summary!D$43:F$43)+Summary!C43</f>
        <v>0</v>
      </c>
    </row>
  </sheetData>
  <sheetProtection sheet="1" objects="1" scenarios="1"/>
  <printOptions horizontalCentered="1"/>
  <pageMargins left="0.75" right="0.75" top="1" bottom="1" header="0.5" footer="0.5"/>
  <pageSetup horizontalDpi="600" verticalDpi="600" orientation="portrait" r:id="rId2"/>
  <headerFooter alignWithMargins="0">
    <oddFooter>&amp;L&amp;"Verdana,Regular"&amp;6     Nucleus Research, Inc.
     www.NucleusResearch.com</oddFooter>
  </headerFooter>
  <rowBreaks count="2" manualBreakCount="2">
    <brk id="59" max="255" man="1"/>
    <brk id="111" max="255" man="1"/>
  </rowBreaks>
  <colBreaks count="1" manualBreakCount="1">
    <brk id="6" max="65535" man="1"/>
  </colBreaks>
  <drawing r:id="rId1"/>
</worksheet>
</file>

<file path=xl/worksheets/sheet8.xml><?xml version="1.0" encoding="utf-8"?>
<worksheet xmlns="http://schemas.openxmlformats.org/spreadsheetml/2006/main" xmlns:r="http://schemas.openxmlformats.org/officeDocument/2006/relationships">
  <dimension ref="A2:P51"/>
  <sheetViews>
    <sheetView showGridLines="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140625" style="88" customWidth="1"/>
    <col min="2" max="3" width="4.140625" style="88" customWidth="1"/>
    <col min="4" max="4" width="23.140625" style="88" customWidth="1"/>
    <col min="5" max="5" width="17.7109375" style="88" customWidth="1"/>
    <col min="6" max="6" width="0.9921875" style="88" customWidth="1"/>
    <col min="7" max="7" width="16.57421875" style="88" customWidth="1"/>
    <col min="8" max="8" width="0.9921875" style="88" customWidth="1"/>
    <col min="9" max="9" width="18.8515625" style="88" customWidth="1"/>
    <col min="10" max="10" width="11.57421875" style="88" customWidth="1"/>
    <col min="11" max="11" width="9.140625" style="90" customWidth="1"/>
    <col min="12" max="14" width="10.140625" style="90" customWidth="1"/>
    <col min="15" max="16384" width="9.140625" style="88" customWidth="1"/>
  </cols>
  <sheetData>
    <row r="1" s="5" customFormat="1" ht="104.25" customHeight="1"/>
    <row r="2" spans="2:13" ht="14.25" customHeight="1">
      <c r="B2" s="89" t="s">
        <v>139</v>
      </c>
      <c r="K2" s="11"/>
      <c r="L2" s="11"/>
      <c r="M2" s="11"/>
    </row>
    <row r="3" spans="1:13" ht="12.75">
      <c r="A3" s="5"/>
      <c r="B3" s="5"/>
      <c r="C3" s="5"/>
      <c r="D3" s="5"/>
      <c r="E3" s="5"/>
      <c r="F3" s="5"/>
      <c r="G3" s="5"/>
      <c r="H3" s="5"/>
      <c r="I3" s="5"/>
      <c r="K3" s="11"/>
      <c r="L3" s="11"/>
      <c r="M3" s="11"/>
    </row>
    <row r="4" spans="1:16" ht="12.75">
      <c r="A4" s="240"/>
      <c r="B4" s="240"/>
      <c r="C4" s="240"/>
      <c r="D4" s="240"/>
      <c r="E4" s="240"/>
      <c r="F4" s="240"/>
      <c r="G4" s="240"/>
      <c r="H4" s="240"/>
      <c r="I4" s="240"/>
      <c r="K4" s="11"/>
      <c r="L4" s="11"/>
      <c r="M4" s="11"/>
      <c r="N4" s="241"/>
      <c r="O4" s="242"/>
      <c r="P4" s="243"/>
    </row>
    <row r="5" spans="1:16" ht="12.75">
      <c r="A5" s="240"/>
      <c r="B5" s="240"/>
      <c r="C5" s="240"/>
      <c r="D5" s="240"/>
      <c r="E5" s="240"/>
      <c r="F5" s="240"/>
      <c r="G5" s="240"/>
      <c r="H5" s="240"/>
      <c r="I5" s="240"/>
      <c r="K5" s="11"/>
      <c r="L5" s="11"/>
      <c r="M5" s="11"/>
      <c r="N5" s="244"/>
      <c r="P5" s="243"/>
    </row>
    <row r="6" spans="1:16" ht="12.75">
      <c r="A6" s="240"/>
      <c r="B6" s="240"/>
      <c r="C6" s="240"/>
      <c r="D6" s="240"/>
      <c r="E6" s="240"/>
      <c r="F6" s="240"/>
      <c r="G6" s="240"/>
      <c r="H6" s="240"/>
      <c r="I6" s="240"/>
      <c r="K6" s="11"/>
      <c r="L6" s="11"/>
      <c r="M6" s="11"/>
      <c r="N6" s="244"/>
      <c r="P6" s="243"/>
    </row>
    <row r="7" spans="1:16" ht="12.75">
      <c r="A7" s="240"/>
      <c r="B7" s="245" t="s">
        <v>124</v>
      </c>
      <c r="C7" s="245"/>
      <c r="D7" s="245"/>
      <c r="E7" s="245"/>
      <c r="F7" s="245"/>
      <c r="G7" s="245"/>
      <c r="H7" s="240"/>
      <c r="I7" s="240"/>
      <c r="K7" s="11"/>
      <c r="L7" s="11"/>
      <c r="M7" s="11"/>
      <c r="N7" s="244"/>
      <c r="P7" s="243"/>
    </row>
    <row r="8" spans="1:16" ht="12.75">
      <c r="A8" s="240"/>
      <c r="B8" s="245"/>
      <c r="D8" s="246" t="s">
        <v>125</v>
      </c>
      <c r="E8" s="245"/>
      <c r="F8" s="245"/>
      <c r="G8" s="245"/>
      <c r="H8" s="240"/>
      <c r="I8" s="219">
        <v>0</v>
      </c>
      <c r="J8" s="247"/>
      <c r="K8" s="247"/>
      <c r="L8" s="247"/>
      <c r="M8" s="247"/>
      <c r="N8" s="248"/>
      <c r="O8" s="247"/>
      <c r="P8" s="243"/>
    </row>
    <row r="9" spans="1:16" ht="12.75">
      <c r="A9" s="240"/>
      <c r="B9" s="245"/>
      <c r="C9" s="246"/>
      <c r="D9" s="245"/>
      <c r="E9" s="245"/>
      <c r="F9" s="245"/>
      <c r="G9" s="245"/>
      <c r="H9" s="240"/>
      <c r="I9" s="249"/>
      <c r="J9" s="250"/>
      <c r="K9" s="251" t="s">
        <v>123</v>
      </c>
      <c r="L9" s="244"/>
      <c r="M9" s="244"/>
      <c r="N9" s="244"/>
      <c r="P9" s="243"/>
    </row>
    <row r="10" spans="1:16" ht="12.75">
      <c r="A10" s="240"/>
      <c r="B10" s="245" t="s">
        <v>126</v>
      </c>
      <c r="C10" s="246"/>
      <c r="D10" s="245"/>
      <c r="E10" s="245"/>
      <c r="F10" s="245"/>
      <c r="G10" s="245"/>
      <c r="H10" s="240"/>
      <c r="I10" s="249"/>
      <c r="J10" s="250"/>
      <c r="K10" s="251" t="s">
        <v>127</v>
      </c>
      <c r="L10" s="244"/>
      <c r="M10" s="244"/>
      <c r="N10" s="244"/>
      <c r="P10" s="243"/>
    </row>
    <row r="11" spans="1:16" ht="12.75">
      <c r="A11" s="240"/>
      <c r="B11" s="245"/>
      <c r="C11" s="252"/>
      <c r="D11" s="245"/>
      <c r="E11" s="245"/>
      <c r="F11" s="245"/>
      <c r="G11" s="245"/>
      <c r="H11" s="240"/>
      <c r="I11" s="249"/>
      <c r="J11" s="250"/>
      <c r="K11" s="244" t="s">
        <v>65</v>
      </c>
      <c r="L11" s="244" t="s">
        <v>19</v>
      </c>
      <c r="M11" s="244" t="s">
        <v>20</v>
      </c>
      <c r="N11" s="244" t="s">
        <v>21</v>
      </c>
      <c r="P11" s="243"/>
    </row>
    <row r="12" spans="1:16" ht="12.75">
      <c r="A12" s="240"/>
      <c r="B12" s="245"/>
      <c r="C12" s="246"/>
      <c r="D12" s="246" t="s">
        <v>128</v>
      </c>
      <c r="E12" s="246"/>
      <c r="F12" s="246"/>
      <c r="G12" s="246"/>
      <c r="H12" s="253"/>
      <c r="I12" s="219">
        <v>0</v>
      </c>
      <c r="J12" s="250"/>
      <c r="K12" s="254">
        <f>I12</f>
        <v>0</v>
      </c>
      <c r="L12" s="254"/>
      <c r="M12" s="254"/>
      <c r="N12" s="254"/>
      <c r="P12" s="243"/>
    </row>
    <row r="13" spans="1:16" ht="12.75">
      <c r="A13" s="240"/>
      <c r="B13" s="245"/>
      <c r="C13" s="246"/>
      <c r="D13" s="246" t="s">
        <v>129</v>
      </c>
      <c r="E13" s="246"/>
      <c r="F13" s="246"/>
      <c r="G13" s="246"/>
      <c r="H13" s="253"/>
      <c r="I13" s="219">
        <v>0</v>
      </c>
      <c r="J13" s="250"/>
      <c r="K13" s="254">
        <f>I13</f>
        <v>0</v>
      </c>
      <c r="L13" s="254"/>
      <c r="M13" s="254"/>
      <c r="N13" s="254"/>
      <c r="P13" s="243"/>
    </row>
    <row r="14" spans="1:16" ht="12.75">
      <c r="A14" s="240"/>
      <c r="B14" s="245"/>
      <c r="C14" s="246"/>
      <c r="D14" s="246" t="s">
        <v>130</v>
      </c>
      <c r="E14" s="246"/>
      <c r="F14" s="246"/>
      <c r="G14" s="246"/>
      <c r="H14" s="253"/>
      <c r="I14" s="219">
        <v>0</v>
      </c>
      <c r="J14" s="250"/>
      <c r="K14" s="254">
        <f>I14</f>
        <v>0</v>
      </c>
      <c r="L14" s="254"/>
      <c r="M14" s="254"/>
      <c r="N14" s="254"/>
      <c r="P14" s="243"/>
    </row>
    <row r="15" spans="1:16" ht="12.75">
      <c r="A15" s="240"/>
      <c r="B15" s="245"/>
      <c r="C15" s="246"/>
      <c r="D15" s="246" t="s">
        <v>131</v>
      </c>
      <c r="E15" s="246"/>
      <c r="F15" s="246"/>
      <c r="G15" s="246"/>
      <c r="H15" s="253"/>
      <c r="I15" s="219">
        <v>0</v>
      </c>
      <c r="J15" s="250"/>
      <c r="K15" s="254"/>
      <c r="L15" s="254">
        <f>I15</f>
        <v>0</v>
      </c>
      <c r="M15" s="254">
        <f>L15</f>
        <v>0</v>
      </c>
      <c r="N15" s="254">
        <f>M15</f>
        <v>0</v>
      </c>
      <c r="P15" s="243"/>
    </row>
    <row r="16" spans="1:16" ht="12.75">
      <c r="A16" s="240"/>
      <c r="B16" s="245"/>
      <c r="C16" s="246"/>
      <c r="D16" s="246" t="s">
        <v>132</v>
      </c>
      <c r="E16" s="246"/>
      <c r="F16" s="246"/>
      <c r="G16" s="246"/>
      <c r="H16" s="253"/>
      <c r="I16" s="255">
        <v>0</v>
      </c>
      <c r="J16" s="250"/>
      <c r="K16" s="254"/>
      <c r="L16" s="254">
        <f>I16*I8</f>
        <v>0</v>
      </c>
      <c r="M16" s="254">
        <f>L16</f>
        <v>0</v>
      </c>
      <c r="N16" s="254">
        <f>M16</f>
        <v>0</v>
      </c>
      <c r="P16" s="243"/>
    </row>
    <row r="17" spans="1:16" ht="12.75">
      <c r="A17" s="240"/>
      <c r="B17" s="245"/>
      <c r="C17" s="256"/>
      <c r="D17" s="246"/>
      <c r="E17" s="246"/>
      <c r="F17" s="246"/>
      <c r="G17" s="246"/>
      <c r="H17" s="253"/>
      <c r="I17" s="249"/>
      <c r="J17" s="250"/>
      <c r="K17" s="254"/>
      <c r="L17" s="254"/>
      <c r="M17" s="254"/>
      <c r="N17" s="254"/>
      <c r="P17" s="243"/>
    </row>
    <row r="18" spans="1:16" ht="12.75">
      <c r="A18" s="240"/>
      <c r="B18" s="245"/>
      <c r="C18" s="246"/>
      <c r="D18" s="246"/>
      <c r="E18" s="246"/>
      <c r="F18" s="246"/>
      <c r="G18" s="246"/>
      <c r="H18" s="253"/>
      <c r="I18" s="249"/>
      <c r="J18" s="250"/>
      <c r="K18" s="257">
        <f>SUM(K12:K17)</f>
        <v>0</v>
      </c>
      <c r="L18" s="257">
        <f>SUM(L12:L17)</f>
        <v>0</v>
      </c>
      <c r="M18" s="257">
        <f>SUM(M12:M17)</f>
        <v>0</v>
      </c>
      <c r="N18" s="257">
        <f>SUM(N12:N17)</f>
        <v>0</v>
      </c>
      <c r="P18" s="243"/>
    </row>
    <row r="19" spans="1:16" ht="12.75">
      <c r="A19" s="240"/>
      <c r="B19" s="245" t="s">
        <v>133</v>
      </c>
      <c r="C19" s="246"/>
      <c r="D19" s="246"/>
      <c r="E19" s="246"/>
      <c r="F19" s="246"/>
      <c r="G19" s="246"/>
      <c r="H19" s="253"/>
      <c r="I19" s="249"/>
      <c r="J19" s="250"/>
      <c r="K19" s="254"/>
      <c r="L19" s="254"/>
      <c r="M19" s="254"/>
      <c r="N19" s="254"/>
      <c r="P19" s="243"/>
    </row>
    <row r="20" spans="1:16" ht="12.75">
      <c r="A20" s="240"/>
      <c r="B20" s="245"/>
      <c r="C20" s="252"/>
      <c r="D20" s="246"/>
      <c r="E20" s="246"/>
      <c r="F20" s="246"/>
      <c r="G20" s="246"/>
      <c r="H20" s="253"/>
      <c r="I20" s="249"/>
      <c r="J20" s="250"/>
      <c r="K20" s="258" t="s">
        <v>134</v>
      </c>
      <c r="L20" s="254"/>
      <c r="M20" s="254"/>
      <c r="N20" s="254"/>
      <c r="P20" s="243"/>
    </row>
    <row r="21" spans="1:16" ht="12.75">
      <c r="A21" s="240"/>
      <c r="B21" s="245"/>
      <c r="C21" s="246"/>
      <c r="D21" s="259" t="s">
        <v>177</v>
      </c>
      <c r="E21" s="246"/>
      <c r="F21" s="246"/>
      <c r="G21" s="246"/>
      <c r="H21" s="253"/>
      <c r="I21" s="260">
        <v>0</v>
      </c>
      <c r="J21" s="250"/>
      <c r="K21" s="254"/>
      <c r="L21" s="254">
        <f aca="true" t="shared" si="0" ref="L21:L27">I21</f>
        <v>0</v>
      </c>
      <c r="M21" s="254">
        <f aca="true" t="shared" si="1" ref="M21:N27">L21</f>
        <v>0</v>
      </c>
      <c r="N21" s="254">
        <f t="shared" si="1"/>
        <v>0</v>
      </c>
      <c r="P21" s="243"/>
    </row>
    <row r="22" spans="1:16" ht="12.75">
      <c r="A22" s="240"/>
      <c r="B22" s="245"/>
      <c r="C22" s="246"/>
      <c r="D22" s="259" t="s">
        <v>248</v>
      </c>
      <c r="E22" s="246"/>
      <c r="F22" s="246"/>
      <c r="G22" s="246"/>
      <c r="H22" s="253"/>
      <c r="I22" s="260">
        <v>0</v>
      </c>
      <c r="J22" s="250"/>
      <c r="K22" s="254"/>
      <c r="L22" s="254">
        <f t="shared" si="0"/>
        <v>0</v>
      </c>
      <c r="M22" s="254">
        <f t="shared" si="1"/>
        <v>0</v>
      </c>
      <c r="N22" s="254">
        <f t="shared" si="1"/>
        <v>0</v>
      </c>
      <c r="P22" s="243"/>
    </row>
    <row r="23" spans="1:16" ht="12.75">
      <c r="A23" s="240"/>
      <c r="B23" s="245"/>
      <c r="C23" s="246"/>
      <c r="D23" s="259" t="s">
        <v>179</v>
      </c>
      <c r="E23" s="246"/>
      <c r="F23" s="246"/>
      <c r="G23" s="246"/>
      <c r="H23" s="253"/>
      <c r="I23" s="219">
        <v>0</v>
      </c>
      <c r="J23" s="250"/>
      <c r="K23" s="254"/>
      <c r="L23" s="254">
        <f t="shared" si="0"/>
        <v>0</v>
      </c>
      <c r="M23" s="254">
        <f t="shared" si="1"/>
        <v>0</v>
      </c>
      <c r="N23" s="254">
        <f t="shared" si="1"/>
        <v>0</v>
      </c>
      <c r="P23" s="243"/>
    </row>
    <row r="24" spans="1:16" ht="12.75">
      <c r="A24" s="240"/>
      <c r="B24" s="245"/>
      <c r="C24" s="246"/>
      <c r="D24" s="243" t="s">
        <v>181</v>
      </c>
      <c r="E24" s="246"/>
      <c r="F24" s="246"/>
      <c r="G24" s="246"/>
      <c r="H24" s="253"/>
      <c r="I24" s="261">
        <v>0</v>
      </c>
      <c r="J24" s="250"/>
      <c r="K24" s="254"/>
      <c r="L24" s="254">
        <f t="shared" si="0"/>
        <v>0</v>
      </c>
      <c r="M24" s="254">
        <f t="shared" si="1"/>
        <v>0</v>
      </c>
      <c r="N24" s="254">
        <f t="shared" si="1"/>
        <v>0</v>
      </c>
      <c r="P24" s="243"/>
    </row>
    <row r="25" spans="1:16" ht="12.75">
      <c r="A25" s="240"/>
      <c r="B25" s="245"/>
      <c r="C25" s="246"/>
      <c r="D25" s="243" t="s">
        <v>182</v>
      </c>
      <c r="E25" s="246"/>
      <c r="F25" s="246"/>
      <c r="G25" s="246"/>
      <c r="H25" s="253"/>
      <c r="I25" s="262">
        <v>0</v>
      </c>
      <c r="J25" s="250"/>
      <c r="K25" s="254"/>
      <c r="L25" s="254">
        <f t="shared" si="0"/>
        <v>0</v>
      </c>
      <c r="M25" s="254">
        <f t="shared" si="1"/>
        <v>0</v>
      </c>
      <c r="N25" s="254">
        <f t="shared" si="1"/>
        <v>0</v>
      </c>
      <c r="P25" s="243"/>
    </row>
    <row r="26" spans="1:16" ht="12.75">
      <c r="A26" s="240"/>
      <c r="B26" s="245"/>
      <c r="C26" s="246"/>
      <c r="D26" s="243" t="s">
        <v>184</v>
      </c>
      <c r="E26" s="246"/>
      <c r="F26" s="246"/>
      <c r="G26" s="246"/>
      <c r="H26" s="253"/>
      <c r="I26" s="219">
        <v>0</v>
      </c>
      <c r="J26" s="250"/>
      <c r="K26" s="254"/>
      <c r="L26" s="254">
        <f t="shared" si="0"/>
        <v>0</v>
      </c>
      <c r="M26" s="254">
        <f t="shared" si="1"/>
        <v>0</v>
      </c>
      <c r="N26" s="254">
        <f t="shared" si="1"/>
        <v>0</v>
      </c>
      <c r="P26" s="243"/>
    </row>
    <row r="27" spans="1:16" ht="12.75">
      <c r="A27" s="240"/>
      <c r="B27" s="245"/>
      <c r="C27" s="246"/>
      <c r="D27" s="243" t="s">
        <v>135</v>
      </c>
      <c r="E27" s="246"/>
      <c r="F27" s="246"/>
      <c r="G27" s="246"/>
      <c r="H27" s="253"/>
      <c r="I27" s="219">
        <v>0</v>
      </c>
      <c r="J27" s="250"/>
      <c r="K27" s="254"/>
      <c r="L27" s="254">
        <f t="shared" si="0"/>
        <v>0</v>
      </c>
      <c r="M27" s="254">
        <f t="shared" si="1"/>
        <v>0</v>
      </c>
      <c r="N27" s="254">
        <f t="shared" si="1"/>
        <v>0</v>
      </c>
      <c r="P27" s="243"/>
    </row>
    <row r="28" spans="1:16" ht="12.75">
      <c r="A28" s="240"/>
      <c r="B28" s="245"/>
      <c r="C28" s="246"/>
      <c r="E28" s="246"/>
      <c r="F28" s="246"/>
      <c r="G28" s="246"/>
      <c r="H28" s="253"/>
      <c r="I28" s="249"/>
      <c r="J28" s="250"/>
      <c r="K28" s="257">
        <v>0</v>
      </c>
      <c r="L28" s="257">
        <f>SUM(L21:L27)</f>
        <v>0</v>
      </c>
      <c r="M28" s="257">
        <f>SUM(M21:M27)</f>
        <v>0</v>
      </c>
      <c r="N28" s="257">
        <f>SUM(N21:N27)</f>
        <v>0</v>
      </c>
      <c r="P28" s="243"/>
    </row>
    <row r="29" spans="1:16" ht="12.75">
      <c r="A29" s="240"/>
      <c r="B29" s="263" t="s">
        <v>136</v>
      </c>
      <c r="C29" s="264"/>
      <c r="D29" s="264"/>
      <c r="E29" s="264"/>
      <c r="F29" s="264"/>
      <c r="G29" s="264"/>
      <c r="H29" s="264"/>
      <c r="I29" s="264"/>
      <c r="J29" s="250"/>
      <c r="K29" s="244" t="s">
        <v>65</v>
      </c>
      <c r="L29" s="244" t="s">
        <v>19</v>
      </c>
      <c r="M29" s="244" t="s">
        <v>20</v>
      </c>
      <c r="N29" s="244" t="s">
        <v>21</v>
      </c>
      <c r="P29" s="243"/>
    </row>
    <row r="30" spans="1:16" ht="12.75">
      <c r="A30" s="240"/>
      <c r="B30" s="264"/>
      <c r="D30" s="264" t="s">
        <v>137</v>
      </c>
      <c r="E30" s="264"/>
      <c r="F30" s="264"/>
      <c r="G30" s="264"/>
      <c r="H30" s="264"/>
      <c r="I30" s="265">
        <f>SUM(K30:N30)</f>
        <v>0</v>
      </c>
      <c r="J30" s="250"/>
      <c r="K30" s="257">
        <f>K28-K18</f>
        <v>0</v>
      </c>
      <c r="L30" s="257">
        <f>L28-L18</f>
        <v>0</v>
      </c>
      <c r="M30" s="257">
        <f>M28-M18</f>
        <v>0</v>
      </c>
      <c r="N30" s="257">
        <f>N28-N18</f>
        <v>0</v>
      </c>
      <c r="P30" s="243"/>
    </row>
    <row r="31" spans="1:16" ht="12.75">
      <c r="A31" s="240"/>
      <c r="B31" s="264"/>
      <c r="D31" s="264" t="s">
        <v>8</v>
      </c>
      <c r="E31" s="264"/>
      <c r="F31" s="264"/>
      <c r="G31" s="264"/>
      <c r="H31" s="264"/>
      <c r="I31" s="265">
        <f>NPV(0.15,L30:N30)+K30</f>
        <v>0</v>
      </c>
      <c r="J31" s="250"/>
      <c r="K31" s="244"/>
      <c r="L31" s="244"/>
      <c r="M31" s="244"/>
      <c r="N31" s="244"/>
      <c r="P31" s="243"/>
    </row>
    <row r="32" spans="1:16" ht="12.75">
      <c r="A32" s="240"/>
      <c r="B32" s="264"/>
      <c r="D32" s="264" t="s">
        <v>138</v>
      </c>
      <c r="E32" s="264"/>
      <c r="F32" s="264"/>
      <c r="G32" s="264"/>
      <c r="H32" s="264"/>
      <c r="I32" s="266">
        <f>I30/36</f>
        <v>0</v>
      </c>
      <c r="J32" s="250"/>
      <c r="K32" s="248"/>
      <c r="L32" s="248"/>
      <c r="M32" s="248"/>
      <c r="N32" s="248"/>
      <c r="O32" s="247"/>
      <c r="P32" s="243"/>
    </row>
    <row r="33" spans="1:16" ht="12.75">
      <c r="A33" s="240"/>
      <c r="B33" s="264"/>
      <c r="C33" s="264"/>
      <c r="D33" s="263"/>
      <c r="E33" s="263"/>
      <c r="F33" s="263"/>
      <c r="G33" s="263"/>
      <c r="H33" s="263"/>
      <c r="I33" s="267"/>
      <c r="J33" s="250"/>
      <c r="K33" s="248"/>
      <c r="L33" s="248"/>
      <c r="M33" s="248"/>
      <c r="N33" s="248"/>
      <c r="O33" s="247"/>
      <c r="P33" s="243"/>
    </row>
    <row r="34" spans="1:16" ht="12.75">
      <c r="A34" s="240"/>
      <c r="B34" s="245"/>
      <c r="C34" s="246"/>
      <c r="D34" s="246"/>
      <c r="E34" s="246"/>
      <c r="F34" s="246"/>
      <c r="G34" s="246"/>
      <c r="H34" s="253"/>
      <c r="I34" s="249"/>
      <c r="J34" s="250"/>
      <c r="K34" s="248"/>
      <c r="L34" s="248"/>
      <c r="M34" s="248"/>
      <c r="N34" s="248"/>
      <c r="O34" s="247"/>
      <c r="P34" s="243"/>
    </row>
    <row r="35" spans="1:16" ht="12.75">
      <c r="A35" s="240"/>
      <c r="B35" s="245"/>
      <c r="C35" s="246"/>
      <c r="D35" s="246"/>
      <c r="E35" s="246"/>
      <c r="F35" s="246"/>
      <c r="G35" s="246"/>
      <c r="H35" s="253"/>
      <c r="I35" s="249"/>
      <c r="J35" s="250"/>
      <c r="K35" s="248"/>
      <c r="L35" s="248"/>
      <c r="M35" s="248"/>
      <c r="N35" s="248"/>
      <c r="O35" s="247"/>
      <c r="P35" s="243"/>
    </row>
    <row r="36" spans="1:16" ht="12.75">
      <c r="A36" s="240"/>
      <c r="B36" s="245"/>
      <c r="C36" s="246"/>
      <c r="D36" s="246"/>
      <c r="E36" s="246"/>
      <c r="F36" s="246"/>
      <c r="G36" s="246"/>
      <c r="H36" s="253"/>
      <c r="I36" s="249"/>
      <c r="J36" s="250"/>
      <c r="K36" s="248"/>
      <c r="L36" s="248"/>
      <c r="M36" s="248"/>
      <c r="N36" s="248"/>
      <c r="O36" s="247"/>
      <c r="P36" s="243"/>
    </row>
    <row r="37" spans="1:16" ht="12.75">
      <c r="A37" s="240"/>
      <c r="B37" s="245"/>
      <c r="C37" s="246"/>
      <c r="D37" s="246"/>
      <c r="E37" s="246"/>
      <c r="F37" s="246"/>
      <c r="G37" s="246"/>
      <c r="H37" s="253"/>
      <c r="I37" s="249"/>
      <c r="J37" s="250"/>
      <c r="K37" s="248"/>
      <c r="L37" s="248"/>
      <c r="M37" s="248"/>
      <c r="N37" s="248"/>
      <c r="O37" s="247"/>
      <c r="P37" s="243"/>
    </row>
    <row r="38" spans="1:16" ht="12.75">
      <c r="A38" s="240"/>
      <c r="B38" s="245"/>
      <c r="C38" s="246"/>
      <c r="D38" s="246"/>
      <c r="E38" s="246"/>
      <c r="F38" s="246"/>
      <c r="G38" s="246"/>
      <c r="H38" s="253"/>
      <c r="I38" s="249"/>
      <c r="J38" s="250"/>
      <c r="K38" s="248"/>
      <c r="L38" s="248"/>
      <c r="M38" s="248"/>
      <c r="N38" s="248"/>
      <c r="O38" s="247"/>
      <c r="P38" s="243"/>
    </row>
    <row r="39" spans="1:16" ht="12.75">
      <c r="A39" s="240"/>
      <c r="B39" s="245"/>
      <c r="C39" s="246"/>
      <c r="D39" s="246"/>
      <c r="E39" s="246"/>
      <c r="F39" s="246"/>
      <c r="G39" s="246"/>
      <c r="H39" s="253"/>
      <c r="I39" s="249"/>
      <c r="J39" s="250"/>
      <c r="K39" s="248"/>
      <c r="L39" s="248"/>
      <c r="M39" s="248"/>
      <c r="N39" s="248"/>
      <c r="O39" s="247"/>
      <c r="P39" s="243"/>
    </row>
    <row r="40" spans="1:15" ht="12.75">
      <c r="A40" s="240"/>
      <c r="B40" s="245"/>
      <c r="C40" s="246"/>
      <c r="D40" s="246"/>
      <c r="E40" s="246"/>
      <c r="F40" s="246"/>
      <c r="G40" s="246"/>
      <c r="H40" s="253"/>
      <c r="I40" s="249"/>
      <c r="J40" s="250"/>
      <c r="K40" s="248"/>
      <c r="L40" s="248"/>
      <c r="M40" s="248"/>
      <c r="N40" s="248"/>
      <c r="O40" s="247"/>
    </row>
    <row r="41" spans="1:10" ht="12.75">
      <c r="A41" s="240"/>
      <c r="B41" s="245"/>
      <c r="C41" s="246"/>
      <c r="D41" s="246"/>
      <c r="E41" s="246"/>
      <c r="F41" s="246"/>
      <c r="G41" s="246"/>
      <c r="H41" s="253"/>
      <c r="I41" s="249"/>
      <c r="J41" s="240"/>
    </row>
    <row r="42" spans="1:15" ht="12.75">
      <c r="A42" s="264"/>
      <c r="B42" s="264"/>
      <c r="C42" s="264"/>
      <c r="D42" s="264"/>
      <c r="E42" s="264"/>
      <c r="F42" s="264"/>
      <c r="G42" s="264"/>
      <c r="H42" s="264"/>
      <c r="I42" s="264"/>
      <c r="J42" s="264"/>
      <c r="O42" s="268"/>
    </row>
    <row r="43" spans="1:15" ht="12.75">
      <c r="A43" s="264"/>
      <c r="B43" s="264"/>
      <c r="C43" s="264"/>
      <c r="D43" s="264"/>
      <c r="E43" s="264"/>
      <c r="F43" s="264"/>
      <c r="G43" s="264"/>
      <c r="H43" s="264"/>
      <c r="I43" s="264"/>
      <c r="J43" s="264"/>
      <c r="O43" s="268"/>
    </row>
    <row r="44" spans="1:15" ht="12.75">
      <c r="A44" s="264"/>
      <c r="B44" s="264"/>
      <c r="C44" s="264"/>
      <c r="D44" s="264"/>
      <c r="E44" s="264"/>
      <c r="F44" s="264"/>
      <c r="G44" s="264"/>
      <c r="H44" s="264"/>
      <c r="I44" s="264"/>
      <c r="J44" s="264"/>
      <c r="O44" s="268"/>
    </row>
    <row r="45" spans="1:10" ht="12.75">
      <c r="A45" s="264"/>
      <c r="B45" s="264"/>
      <c r="C45" s="264"/>
      <c r="D45" s="264"/>
      <c r="E45" s="264"/>
      <c r="F45" s="264"/>
      <c r="G45" s="264"/>
      <c r="H45" s="264"/>
      <c r="I45" s="264"/>
      <c r="J45" s="264"/>
    </row>
    <row r="46" spans="1:10" ht="12.75">
      <c r="A46" s="264"/>
      <c r="B46" s="264"/>
      <c r="C46" s="264"/>
      <c r="D46" s="264"/>
      <c r="E46" s="264"/>
      <c r="F46" s="264"/>
      <c r="G46" s="264"/>
      <c r="H46" s="264"/>
      <c r="I46" s="264"/>
      <c r="J46" s="264"/>
    </row>
    <row r="47" spans="1:10" ht="12.75">
      <c r="A47" s="264"/>
      <c r="B47" s="264"/>
      <c r="C47" s="264"/>
      <c r="D47" s="264"/>
      <c r="E47" s="264"/>
      <c r="F47" s="264"/>
      <c r="G47" s="264"/>
      <c r="H47" s="264"/>
      <c r="I47" s="264"/>
      <c r="J47" s="264"/>
    </row>
    <row r="48" spans="1:10" ht="12.75">
      <c r="A48" s="264"/>
      <c r="B48" s="264"/>
      <c r="C48" s="264"/>
      <c r="D48" s="264"/>
      <c r="E48" s="264"/>
      <c r="F48" s="264"/>
      <c r="G48" s="264"/>
      <c r="H48" s="264"/>
      <c r="I48" s="264"/>
      <c r="J48" s="264"/>
    </row>
    <row r="49" spans="1:10" ht="12.75">
      <c r="A49" s="264"/>
      <c r="B49" s="264"/>
      <c r="C49" s="264"/>
      <c r="D49" s="264"/>
      <c r="E49" s="264"/>
      <c r="F49" s="264"/>
      <c r="G49" s="264"/>
      <c r="H49" s="264"/>
      <c r="I49" s="264"/>
      <c r="J49" s="264"/>
    </row>
    <row r="50" spans="1:10" ht="12.75">
      <c r="A50" s="5"/>
      <c r="B50" s="5"/>
      <c r="C50" s="5"/>
      <c r="D50" s="5"/>
      <c r="E50" s="5"/>
      <c r="F50" s="5"/>
      <c r="G50" s="5"/>
      <c r="H50" s="5"/>
      <c r="I50" s="5"/>
      <c r="J50" s="5"/>
    </row>
    <row r="51" spans="1:10" ht="12.75">
      <c r="A51" s="5"/>
      <c r="B51" s="5"/>
      <c r="C51" s="5"/>
      <c r="D51" s="5"/>
      <c r="E51" s="5"/>
      <c r="F51" s="5"/>
      <c r="G51" s="5"/>
      <c r="H51" s="5"/>
      <c r="I51" s="5"/>
      <c r="J51" s="5"/>
    </row>
    <row r="52" ht="12.75"/>
  </sheetData>
  <sheetProtection sheet="1" objects="1" scenarios="1"/>
  <printOptions horizontalCentered="1"/>
  <pageMargins left="0.75" right="0.75" top="0.75" bottom="0.75" header="0.5" footer="0.5"/>
  <pageSetup horizontalDpi="600" verticalDpi="600" orientation="portrait" r:id="rId4"/>
  <headerFooter alignWithMargins="0">
    <oddFooter>&amp;L&amp;6              Nucleus Research, Inc.
              www.NucleusResearch.com</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Nucleus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Chambless, Jr.</dc:creator>
  <cp:keywords/>
  <dc:description/>
  <cp:lastModifiedBy>Ericka Arias</cp:lastModifiedBy>
  <cp:lastPrinted>2005-09-28T19:26:11Z</cp:lastPrinted>
  <dcterms:created xsi:type="dcterms:W3CDTF">2004-06-29T18:48:56Z</dcterms:created>
  <dcterms:modified xsi:type="dcterms:W3CDTF">2006-06-15T14:34:16Z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